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860" yWindow="-15" windowWidth="18090" windowHeight="12120" activeTab="2"/>
  </bookViews>
  <sheets>
    <sheet name="ต.ค.63" sheetId="20" r:id="rId1"/>
    <sheet name="พ.ย.63" sheetId="22" r:id="rId2"/>
    <sheet name="ธ.ค.63" sheetId="23" r:id="rId3"/>
    <sheet name="ม.ค.64" sheetId="24" r:id="rId4"/>
    <sheet name="ก.พ.64" sheetId="25" r:id="rId5"/>
    <sheet name="มี.ค.64" sheetId="26" r:id="rId6"/>
    <sheet name="เม.ย.64" sheetId="27" r:id="rId7"/>
    <sheet name="พ.ค.64" sheetId="28" r:id="rId8"/>
    <sheet name="มิ.ย.64" sheetId="29" r:id="rId9"/>
    <sheet name="ก.ค.64" sheetId="30" r:id="rId10"/>
  </sheets>
  <calcPr calcId="144525"/>
</workbook>
</file>

<file path=xl/calcChain.xml><?xml version="1.0" encoding="utf-8"?>
<calcChain xmlns="http://schemas.openxmlformats.org/spreadsheetml/2006/main">
  <c r="K16" i="23" l="1"/>
  <c r="K17" i="23"/>
  <c r="K6" i="30"/>
  <c r="K7" i="30"/>
  <c r="K8" i="30"/>
  <c r="K9" i="30"/>
  <c r="K10" i="30"/>
  <c r="K11" i="30"/>
  <c r="K12" i="30"/>
  <c r="K13" i="30"/>
  <c r="K14" i="30"/>
  <c r="K15" i="30"/>
  <c r="K16" i="30"/>
  <c r="K17" i="30"/>
  <c r="K18" i="30"/>
  <c r="K19" i="30"/>
  <c r="K20" i="30"/>
  <c r="K5" i="30"/>
  <c r="K6" i="29"/>
  <c r="K7" i="29"/>
  <c r="K8" i="29"/>
  <c r="K9" i="29"/>
  <c r="K10" i="29"/>
  <c r="K11" i="29"/>
  <c r="K12" i="29"/>
  <c r="K13" i="29"/>
  <c r="K14" i="29"/>
  <c r="K15" i="29"/>
  <c r="K16" i="29"/>
  <c r="K17" i="29"/>
  <c r="K18" i="29"/>
  <c r="K19" i="29"/>
  <c r="K20" i="29"/>
  <c r="K5" i="29"/>
  <c r="K6" i="28"/>
  <c r="K7" i="28"/>
  <c r="K8" i="28"/>
  <c r="K9" i="28"/>
  <c r="K10" i="28"/>
  <c r="K11" i="28"/>
  <c r="K12" i="28"/>
  <c r="K13" i="28"/>
  <c r="K14" i="28"/>
  <c r="K15" i="28"/>
  <c r="K16" i="28"/>
  <c r="K17" i="28"/>
  <c r="K18" i="28"/>
  <c r="K19" i="28"/>
  <c r="K20" i="28"/>
  <c r="K5" i="28"/>
  <c r="K20" i="27"/>
  <c r="K7" i="27"/>
  <c r="K6" i="27"/>
  <c r="K8" i="27"/>
  <c r="K9" i="27"/>
  <c r="K10" i="27"/>
  <c r="K11" i="27"/>
  <c r="K12" i="27"/>
  <c r="K13" i="27"/>
  <c r="K14" i="27"/>
  <c r="K15" i="27"/>
  <c r="K16" i="27"/>
  <c r="K17" i="27"/>
  <c r="K18" i="27"/>
  <c r="K19" i="27"/>
  <c r="K5" i="27"/>
  <c r="K20" i="26"/>
  <c r="K19" i="26"/>
  <c r="K18" i="26"/>
  <c r="K17" i="26"/>
  <c r="K16" i="26"/>
  <c r="K15" i="26"/>
  <c r="K14" i="26"/>
  <c r="K13" i="26"/>
  <c r="K12" i="26"/>
  <c r="K11" i="26"/>
  <c r="K10" i="26"/>
  <c r="K9" i="26"/>
  <c r="K8" i="26"/>
  <c r="K7" i="26"/>
  <c r="K6" i="26"/>
  <c r="K5" i="26"/>
  <c r="K20" i="25"/>
  <c r="K19" i="25"/>
  <c r="K18" i="25"/>
  <c r="K17" i="25"/>
  <c r="K16" i="25"/>
  <c r="K15" i="25"/>
  <c r="K14" i="25"/>
  <c r="K13" i="25"/>
  <c r="K12" i="25"/>
  <c r="K11" i="25"/>
  <c r="K10" i="25"/>
  <c r="K9" i="25"/>
  <c r="K8" i="25"/>
  <c r="K7" i="25"/>
  <c r="K6" i="25"/>
  <c r="K5" i="25"/>
  <c r="K20" i="24"/>
  <c r="K19" i="24"/>
  <c r="K18" i="24"/>
  <c r="K17" i="24"/>
  <c r="K16" i="24"/>
  <c r="K15" i="24"/>
  <c r="K14" i="24"/>
  <c r="K13" i="24"/>
  <c r="K12" i="24"/>
  <c r="K11" i="24"/>
  <c r="K10" i="24"/>
  <c r="K9" i="24"/>
  <c r="K8" i="24"/>
  <c r="K7" i="24"/>
  <c r="K6" i="24"/>
  <c r="K5" i="24"/>
  <c r="K20" i="23"/>
  <c r="K19" i="23"/>
  <c r="K18" i="23"/>
  <c r="K15" i="23"/>
  <c r="K14" i="23"/>
  <c r="K13" i="23"/>
  <c r="K12" i="23"/>
  <c r="K11" i="23"/>
  <c r="K10" i="23"/>
  <c r="K9" i="23"/>
  <c r="K8" i="23"/>
  <c r="K7" i="23"/>
  <c r="K6" i="23"/>
  <c r="K5" i="23"/>
  <c r="M6" i="30" l="1"/>
  <c r="M7" i="30"/>
  <c r="M8" i="30"/>
  <c r="M9" i="30"/>
  <c r="M10" i="30"/>
  <c r="M11" i="30"/>
  <c r="M12" i="30"/>
  <c r="M13" i="30"/>
  <c r="M14" i="30"/>
  <c r="M15" i="30"/>
  <c r="M16" i="30"/>
  <c r="M17" i="30"/>
  <c r="M18" i="30"/>
  <c r="M19" i="30"/>
  <c r="M20" i="30"/>
  <c r="M5" i="30"/>
  <c r="M21" i="30"/>
  <c r="L20" i="30"/>
  <c r="J20" i="30"/>
  <c r="G20" i="30"/>
  <c r="L19" i="30"/>
  <c r="J19" i="30"/>
  <c r="G19" i="30"/>
  <c r="L18" i="30"/>
  <c r="J18" i="30"/>
  <c r="G18" i="30"/>
  <c r="L17" i="30"/>
  <c r="J17" i="30"/>
  <c r="G17" i="30"/>
  <c r="L16" i="30"/>
  <c r="J16" i="30"/>
  <c r="G16" i="30"/>
  <c r="L15" i="30"/>
  <c r="J15" i="30"/>
  <c r="G15" i="30"/>
  <c r="L14" i="30"/>
  <c r="J14" i="30"/>
  <c r="G14" i="30"/>
  <c r="L13" i="30"/>
  <c r="J13" i="30"/>
  <c r="G13" i="30"/>
  <c r="L12" i="30"/>
  <c r="J12" i="30"/>
  <c r="G12" i="30"/>
  <c r="L11" i="30"/>
  <c r="J11" i="30"/>
  <c r="G11" i="30"/>
  <c r="L10" i="30"/>
  <c r="J10" i="30"/>
  <c r="G10" i="30"/>
  <c r="L9" i="30"/>
  <c r="J9" i="30"/>
  <c r="G9" i="30"/>
  <c r="N9" i="30" s="1"/>
  <c r="L8" i="30"/>
  <c r="J8" i="30"/>
  <c r="G8" i="30"/>
  <c r="L7" i="30"/>
  <c r="J7" i="30"/>
  <c r="G7" i="30"/>
  <c r="L6" i="30"/>
  <c r="J6" i="30"/>
  <c r="G6" i="30"/>
  <c r="N6" i="30" s="1"/>
  <c r="L5" i="30"/>
  <c r="J5" i="30"/>
  <c r="G5" i="30"/>
  <c r="N5" i="30" s="1"/>
  <c r="M6" i="29"/>
  <c r="M7" i="29"/>
  <c r="M8" i="29"/>
  <c r="M9" i="29"/>
  <c r="M10" i="29"/>
  <c r="M11" i="29"/>
  <c r="M12" i="29"/>
  <c r="M13" i="29"/>
  <c r="M14" i="29"/>
  <c r="M15" i="29"/>
  <c r="M16" i="29"/>
  <c r="M17" i="29"/>
  <c r="M18" i="29"/>
  <c r="M19" i="29"/>
  <c r="M20" i="29"/>
  <c r="M5" i="29"/>
  <c r="M21" i="29"/>
  <c r="L20" i="29"/>
  <c r="J20" i="29"/>
  <c r="G20" i="29"/>
  <c r="L19" i="29"/>
  <c r="J19" i="29"/>
  <c r="G19" i="29"/>
  <c r="L18" i="29"/>
  <c r="J18" i="29"/>
  <c r="G18" i="29"/>
  <c r="L17" i="29"/>
  <c r="J17" i="29"/>
  <c r="G17" i="29"/>
  <c r="L16" i="29"/>
  <c r="J16" i="29"/>
  <c r="G16" i="29"/>
  <c r="L15" i="29"/>
  <c r="J15" i="29"/>
  <c r="G15" i="29"/>
  <c r="N15" i="29" s="1"/>
  <c r="O15" i="30" s="1"/>
  <c r="L14" i="29"/>
  <c r="J14" i="29"/>
  <c r="G14" i="29"/>
  <c r="L13" i="29"/>
  <c r="J13" i="29"/>
  <c r="G13" i="29"/>
  <c r="N13" i="29" s="1"/>
  <c r="O13" i="30" s="1"/>
  <c r="L12" i="29"/>
  <c r="J12" i="29"/>
  <c r="G12" i="29"/>
  <c r="L11" i="29"/>
  <c r="J11" i="29"/>
  <c r="G11" i="29"/>
  <c r="L10" i="29"/>
  <c r="J10" i="29"/>
  <c r="G10" i="29"/>
  <c r="L9" i="29"/>
  <c r="J9" i="29"/>
  <c r="G9" i="29"/>
  <c r="L8" i="29"/>
  <c r="J8" i="29"/>
  <c r="G8" i="29"/>
  <c r="L7" i="29"/>
  <c r="J7" i="29"/>
  <c r="G7" i="29"/>
  <c r="L6" i="29"/>
  <c r="J6" i="29"/>
  <c r="G6" i="29"/>
  <c r="L5" i="29"/>
  <c r="J5" i="29"/>
  <c r="G5" i="29"/>
  <c r="M6" i="28"/>
  <c r="M7" i="28"/>
  <c r="N7" i="28" s="1"/>
  <c r="O7" i="29" s="1"/>
  <c r="M8" i="28"/>
  <c r="M9" i="28"/>
  <c r="M10" i="28"/>
  <c r="M11" i="28"/>
  <c r="M12" i="28"/>
  <c r="M13" i="28"/>
  <c r="M14" i="28"/>
  <c r="M15" i="28"/>
  <c r="M16" i="28"/>
  <c r="M17" i="28"/>
  <c r="M18" i="28"/>
  <c r="M19" i="28"/>
  <c r="M20" i="28"/>
  <c r="M5" i="28"/>
  <c r="O17" i="28"/>
  <c r="M21" i="28"/>
  <c r="L20" i="28"/>
  <c r="J20" i="28"/>
  <c r="G20" i="28"/>
  <c r="L19" i="28"/>
  <c r="J19" i="28"/>
  <c r="G19" i="28"/>
  <c r="L18" i="28"/>
  <c r="J18" i="28"/>
  <c r="G18" i="28"/>
  <c r="L17" i="28"/>
  <c r="J17" i="28"/>
  <c r="G17" i="28"/>
  <c r="L16" i="28"/>
  <c r="J16" i="28"/>
  <c r="G16" i="28"/>
  <c r="L15" i="28"/>
  <c r="J15" i="28"/>
  <c r="G15" i="28"/>
  <c r="L14" i="28"/>
  <c r="J14" i="28"/>
  <c r="G14" i="28"/>
  <c r="L13" i="28"/>
  <c r="J13" i="28"/>
  <c r="G13" i="28"/>
  <c r="L12" i="28"/>
  <c r="J12" i="28"/>
  <c r="G12" i="28"/>
  <c r="L11" i="28"/>
  <c r="J11" i="28"/>
  <c r="G11" i="28"/>
  <c r="L10" i="28"/>
  <c r="J10" i="28"/>
  <c r="G10" i="28"/>
  <c r="L9" i="28"/>
  <c r="J9" i="28"/>
  <c r="G9" i="28"/>
  <c r="L8" i="28"/>
  <c r="J8" i="28"/>
  <c r="G8" i="28"/>
  <c r="N8" i="28" s="1"/>
  <c r="O8" i="29" s="1"/>
  <c r="L7" i="28"/>
  <c r="J7" i="28"/>
  <c r="G7" i="28"/>
  <c r="L6" i="28"/>
  <c r="J6" i="28"/>
  <c r="G6" i="28"/>
  <c r="L5" i="28"/>
  <c r="J5" i="28"/>
  <c r="G5" i="28"/>
  <c r="M6" i="27"/>
  <c r="M7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20" i="27"/>
  <c r="M5" i="27"/>
  <c r="M21" i="27"/>
  <c r="L20" i="27"/>
  <c r="J20" i="27"/>
  <c r="G20" i="27"/>
  <c r="L19" i="27"/>
  <c r="J19" i="27"/>
  <c r="G19" i="27"/>
  <c r="L18" i="27"/>
  <c r="J18" i="27"/>
  <c r="G18" i="27"/>
  <c r="L17" i="27"/>
  <c r="J17" i="27"/>
  <c r="G17" i="27"/>
  <c r="N17" i="27" s="1"/>
  <c r="L16" i="27"/>
  <c r="J16" i="27"/>
  <c r="G16" i="27"/>
  <c r="L15" i="27"/>
  <c r="J15" i="27"/>
  <c r="G15" i="27"/>
  <c r="N15" i="27" s="1"/>
  <c r="O15" i="28" s="1"/>
  <c r="L14" i="27"/>
  <c r="J14" i="27"/>
  <c r="G14" i="27"/>
  <c r="L13" i="27"/>
  <c r="J13" i="27"/>
  <c r="G13" i="27"/>
  <c r="L12" i="27"/>
  <c r="J12" i="27"/>
  <c r="G12" i="27"/>
  <c r="L11" i="27"/>
  <c r="J11" i="27"/>
  <c r="G11" i="27"/>
  <c r="L10" i="27"/>
  <c r="J10" i="27"/>
  <c r="G10" i="27"/>
  <c r="L9" i="27"/>
  <c r="J9" i="27"/>
  <c r="G9" i="27"/>
  <c r="L8" i="27"/>
  <c r="J8" i="27"/>
  <c r="G8" i="27"/>
  <c r="L7" i="27"/>
  <c r="J7" i="27"/>
  <c r="G7" i="27"/>
  <c r="L6" i="27"/>
  <c r="J6" i="27"/>
  <c r="G6" i="27"/>
  <c r="L5" i="27"/>
  <c r="J5" i="27"/>
  <c r="G5" i="27"/>
  <c r="M6" i="26"/>
  <c r="M7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20" i="26"/>
  <c r="M5" i="26"/>
  <c r="M21" i="26"/>
  <c r="L20" i="26"/>
  <c r="J20" i="26"/>
  <c r="G20" i="26"/>
  <c r="L19" i="26"/>
  <c r="J19" i="26"/>
  <c r="G19" i="26"/>
  <c r="L18" i="26"/>
  <c r="J18" i="26"/>
  <c r="G18" i="26"/>
  <c r="L17" i="26"/>
  <c r="J17" i="26"/>
  <c r="G17" i="26"/>
  <c r="L16" i="26"/>
  <c r="J16" i="26"/>
  <c r="N16" i="26" s="1"/>
  <c r="O16" i="27" s="1"/>
  <c r="G16" i="26"/>
  <c r="L15" i="26"/>
  <c r="J15" i="26"/>
  <c r="G15" i="26"/>
  <c r="N15" i="26" s="1"/>
  <c r="O15" i="27" s="1"/>
  <c r="L14" i="26"/>
  <c r="J14" i="26"/>
  <c r="G14" i="26"/>
  <c r="L13" i="26"/>
  <c r="J13" i="26"/>
  <c r="G13" i="26"/>
  <c r="L12" i="26"/>
  <c r="J12" i="26"/>
  <c r="G12" i="26"/>
  <c r="L11" i="26"/>
  <c r="J11" i="26"/>
  <c r="G11" i="26"/>
  <c r="L10" i="26"/>
  <c r="J10" i="26"/>
  <c r="G10" i="26"/>
  <c r="L9" i="26"/>
  <c r="J9" i="26"/>
  <c r="G9" i="26"/>
  <c r="L8" i="26"/>
  <c r="J8" i="26"/>
  <c r="G8" i="26"/>
  <c r="L7" i="26"/>
  <c r="J7" i="26"/>
  <c r="G7" i="26"/>
  <c r="L6" i="26"/>
  <c r="J6" i="26"/>
  <c r="G6" i="26"/>
  <c r="L5" i="26"/>
  <c r="J5" i="26"/>
  <c r="G5" i="26"/>
  <c r="M6" i="25"/>
  <c r="M7" i="25"/>
  <c r="M8" i="25"/>
  <c r="M9" i="25"/>
  <c r="M10" i="25"/>
  <c r="M11" i="25"/>
  <c r="M12" i="25"/>
  <c r="M13" i="25"/>
  <c r="M14" i="25"/>
  <c r="M15" i="25"/>
  <c r="M16" i="25"/>
  <c r="M17" i="25"/>
  <c r="M18" i="25"/>
  <c r="M19" i="25"/>
  <c r="M20" i="25"/>
  <c r="M5" i="25"/>
  <c r="M21" i="25"/>
  <c r="L20" i="25"/>
  <c r="J20" i="25"/>
  <c r="G20" i="25"/>
  <c r="L19" i="25"/>
  <c r="J19" i="25"/>
  <c r="G19" i="25"/>
  <c r="L18" i="25"/>
  <c r="J18" i="25"/>
  <c r="G18" i="25"/>
  <c r="L17" i="25"/>
  <c r="J17" i="25"/>
  <c r="G17" i="25"/>
  <c r="L16" i="25"/>
  <c r="J16" i="25"/>
  <c r="G16" i="25"/>
  <c r="L15" i="25"/>
  <c r="J15" i="25"/>
  <c r="G15" i="25"/>
  <c r="L14" i="25"/>
  <c r="J14" i="25"/>
  <c r="G14" i="25"/>
  <c r="L13" i="25"/>
  <c r="J13" i="25"/>
  <c r="G13" i="25"/>
  <c r="L12" i="25"/>
  <c r="J12" i="25"/>
  <c r="G12" i="25"/>
  <c r="L11" i="25"/>
  <c r="J11" i="25"/>
  <c r="G11" i="25"/>
  <c r="L10" i="25"/>
  <c r="J10" i="25"/>
  <c r="G10" i="25"/>
  <c r="L9" i="25"/>
  <c r="J9" i="25"/>
  <c r="G9" i="25"/>
  <c r="L8" i="25"/>
  <c r="J8" i="25"/>
  <c r="G8" i="25"/>
  <c r="L7" i="25"/>
  <c r="J7" i="25"/>
  <c r="G7" i="25"/>
  <c r="L6" i="25"/>
  <c r="J6" i="25"/>
  <c r="G6" i="25"/>
  <c r="L5" i="25"/>
  <c r="J5" i="25"/>
  <c r="G5" i="25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5" i="24"/>
  <c r="M21" i="24"/>
  <c r="L20" i="24"/>
  <c r="J20" i="24"/>
  <c r="G20" i="24"/>
  <c r="L19" i="24"/>
  <c r="J19" i="24"/>
  <c r="G19" i="24"/>
  <c r="L18" i="24"/>
  <c r="J18" i="24"/>
  <c r="G18" i="24"/>
  <c r="L17" i="24"/>
  <c r="J17" i="24"/>
  <c r="G17" i="24"/>
  <c r="N17" i="24" s="1"/>
  <c r="O17" i="25" s="1"/>
  <c r="L16" i="24"/>
  <c r="J16" i="24"/>
  <c r="G16" i="24"/>
  <c r="L15" i="24"/>
  <c r="J15" i="24"/>
  <c r="G15" i="24"/>
  <c r="N15" i="24" s="1"/>
  <c r="O15" i="25" s="1"/>
  <c r="L14" i="24"/>
  <c r="J14" i="24"/>
  <c r="G14" i="24"/>
  <c r="L13" i="24"/>
  <c r="J13" i="24"/>
  <c r="G13" i="24"/>
  <c r="L12" i="24"/>
  <c r="J12" i="24"/>
  <c r="G12" i="24"/>
  <c r="L11" i="24"/>
  <c r="J11" i="24"/>
  <c r="G11" i="24"/>
  <c r="L10" i="24"/>
  <c r="J10" i="24"/>
  <c r="G10" i="24"/>
  <c r="L9" i="24"/>
  <c r="J9" i="24"/>
  <c r="G9" i="24"/>
  <c r="L8" i="24"/>
  <c r="J8" i="24"/>
  <c r="G8" i="24"/>
  <c r="L7" i="24"/>
  <c r="J7" i="24"/>
  <c r="G7" i="24"/>
  <c r="L6" i="24"/>
  <c r="J6" i="24"/>
  <c r="G6" i="24"/>
  <c r="L5" i="24"/>
  <c r="J5" i="24"/>
  <c r="G5" i="24"/>
  <c r="M6" i="23"/>
  <c r="M7" i="23"/>
  <c r="M8" i="23"/>
  <c r="M9" i="23"/>
  <c r="M10" i="23"/>
  <c r="M11" i="23"/>
  <c r="M12" i="23"/>
  <c r="M13" i="23"/>
  <c r="M14" i="23"/>
  <c r="M15" i="23"/>
  <c r="M16" i="23"/>
  <c r="M17" i="23"/>
  <c r="M18" i="23"/>
  <c r="M19" i="23"/>
  <c r="M20" i="23"/>
  <c r="M5" i="23"/>
  <c r="M21" i="23"/>
  <c r="L20" i="23"/>
  <c r="J20" i="23"/>
  <c r="G20" i="23"/>
  <c r="L19" i="23"/>
  <c r="J19" i="23"/>
  <c r="G19" i="23"/>
  <c r="L18" i="23"/>
  <c r="J18" i="23"/>
  <c r="G18" i="23"/>
  <c r="L17" i="23"/>
  <c r="J17" i="23"/>
  <c r="G17" i="23"/>
  <c r="L16" i="23"/>
  <c r="J16" i="23"/>
  <c r="G16" i="23"/>
  <c r="L15" i="23"/>
  <c r="J15" i="23"/>
  <c r="G15" i="23"/>
  <c r="L14" i="23"/>
  <c r="J14" i="23"/>
  <c r="G14" i="23"/>
  <c r="L13" i="23"/>
  <c r="J13" i="23"/>
  <c r="G13" i="23"/>
  <c r="L12" i="23"/>
  <c r="J12" i="23"/>
  <c r="G12" i="23"/>
  <c r="L11" i="23"/>
  <c r="J11" i="23"/>
  <c r="G11" i="23"/>
  <c r="L10" i="23"/>
  <c r="J10" i="23"/>
  <c r="G10" i="23"/>
  <c r="L9" i="23"/>
  <c r="J9" i="23"/>
  <c r="G9" i="23"/>
  <c r="L8" i="23"/>
  <c r="J8" i="23"/>
  <c r="G8" i="23"/>
  <c r="L7" i="23"/>
  <c r="J7" i="23"/>
  <c r="G7" i="23"/>
  <c r="L6" i="23"/>
  <c r="J6" i="23"/>
  <c r="G6" i="23"/>
  <c r="L5" i="23"/>
  <c r="J5" i="23"/>
  <c r="G5" i="23"/>
  <c r="N7" i="30" l="1"/>
  <c r="N12" i="29"/>
  <c r="O12" i="30" s="1"/>
  <c r="N20" i="29"/>
  <c r="O20" i="30" s="1"/>
  <c r="N5" i="29"/>
  <c r="O5" i="30" s="1"/>
  <c r="N12" i="28"/>
  <c r="O12" i="29" s="1"/>
  <c r="N5" i="28"/>
  <c r="O5" i="29" s="1"/>
  <c r="N13" i="27"/>
  <c r="O13" i="28" s="1"/>
  <c r="N8" i="24"/>
  <c r="O8" i="25" s="1"/>
  <c r="N17" i="23"/>
  <c r="O17" i="24" s="1"/>
  <c r="N19" i="30"/>
  <c r="N16" i="30"/>
  <c r="N15" i="30"/>
  <c r="N14" i="30"/>
  <c r="N13" i="30"/>
  <c r="N12" i="30"/>
  <c r="N11" i="30"/>
  <c r="N10" i="30"/>
  <c r="N8" i="30"/>
  <c r="N17" i="29"/>
  <c r="O17" i="30" s="1"/>
  <c r="N16" i="29"/>
  <c r="O16" i="30" s="1"/>
  <c r="N14" i="29"/>
  <c r="O14" i="30" s="1"/>
  <c r="N8" i="29"/>
  <c r="O8" i="30" s="1"/>
  <c r="N7" i="29"/>
  <c r="O7" i="30" s="1"/>
  <c r="N6" i="29"/>
  <c r="O6" i="30" s="1"/>
  <c r="N20" i="28"/>
  <c r="O20" i="29" s="1"/>
  <c r="N17" i="28"/>
  <c r="O17" i="29" s="1"/>
  <c r="N16" i="28"/>
  <c r="O16" i="29" s="1"/>
  <c r="N15" i="28"/>
  <c r="O15" i="29" s="1"/>
  <c r="N14" i="28"/>
  <c r="O14" i="29" s="1"/>
  <c r="N13" i="28"/>
  <c r="O13" i="29" s="1"/>
  <c r="N6" i="28"/>
  <c r="O6" i="29" s="1"/>
  <c r="N20" i="27"/>
  <c r="O20" i="28" s="1"/>
  <c r="N14" i="27"/>
  <c r="O14" i="28" s="1"/>
  <c r="N12" i="27"/>
  <c r="O12" i="28" s="1"/>
  <c r="N8" i="27"/>
  <c r="O8" i="28" s="1"/>
  <c r="N7" i="27"/>
  <c r="O7" i="28" s="1"/>
  <c r="N6" i="27"/>
  <c r="O6" i="28" s="1"/>
  <c r="N5" i="27"/>
  <c r="O5" i="28" s="1"/>
  <c r="N10" i="26"/>
  <c r="O10" i="27" s="1"/>
  <c r="N19" i="26"/>
  <c r="O19" i="27" s="1"/>
  <c r="N17" i="26"/>
  <c r="O17" i="27" s="1"/>
  <c r="N14" i="26"/>
  <c r="O14" i="27" s="1"/>
  <c r="N13" i="26"/>
  <c r="O13" i="27" s="1"/>
  <c r="N9" i="26"/>
  <c r="O9" i="27" s="1"/>
  <c r="N8" i="26"/>
  <c r="O8" i="27" s="1"/>
  <c r="N7" i="26"/>
  <c r="O7" i="27" s="1"/>
  <c r="N6" i="26"/>
  <c r="O6" i="27" s="1"/>
  <c r="N5" i="26"/>
  <c r="O5" i="27" s="1"/>
  <c r="N6" i="25"/>
  <c r="O6" i="26" s="1"/>
  <c r="N20" i="25"/>
  <c r="O20" i="26" s="1"/>
  <c r="N17" i="25"/>
  <c r="O17" i="26" s="1"/>
  <c r="N16" i="25"/>
  <c r="O16" i="26" s="1"/>
  <c r="N15" i="25"/>
  <c r="O15" i="26" s="1"/>
  <c r="N14" i="25"/>
  <c r="O14" i="26" s="1"/>
  <c r="N13" i="25"/>
  <c r="O13" i="26" s="1"/>
  <c r="N12" i="25"/>
  <c r="O12" i="26" s="1"/>
  <c r="N8" i="25"/>
  <c r="O8" i="26" s="1"/>
  <c r="N7" i="25"/>
  <c r="O7" i="26" s="1"/>
  <c r="N5" i="25"/>
  <c r="O5" i="26" s="1"/>
  <c r="N20" i="24"/>
  <c r="O20" i="25" s="1"/>
  <c r="N16" i="24"/>
  <c r="O16" i="25" s="1"/>
  <c r="N14" i="24"/>
  <c r="O14" i="25" s="1"/>
  <c r="N13" i="24"/>
  <c r="O13" i="25" s="1"/>
  <c r="N12" i="24"/>
  <c r="O12" i="25" s="1"/>
  <c r="N7" i="24"/>
  <c r="O7" i="25" s="1"/>
  <c r="N6" i="24"/>
  <c r="O6" i="25" s="1"/>
  <c r="N5" i="24"/>
  <c r="O5" i="25" s="1"/>
  <c r="N9" i="23"/>
  <c r="O9" i="24" s="1"/>
  <c r="N7" i="23"/>
  <c r="O7" i="24" s="1"/>
  <c r="N17" i="30"/>
  <c r="N20" i="30"/>
  <c r="N18" i="30"/>
  <c r="N10" i="29"/>
  <c r="O10" i="30" s="1"/>
  <c r="N19" i="29"/>
  <c r="O19" i="30" s="1"/>
  <c r="N11" i="29"/>
  <c r="O11" i="30" s="1"/>
  <c r="N9" i="29"/>
  <c r="O9" i="30" s="1"/>
  <c r="N18" i="29"/>
  <c r="O18" i="30" s="1"/>
  <c r="N10" i="28"/>
  <c r="O10" i="29" s="1"/>
  <c r="N19" i="28"/>
  <c r="O19" i="29" s="1"/>
  <c r="N11" i="28"/>
  <c r="O11" i="29" s="1"/>
  <c r="N9" i="28"/>
  <c r="O9" i="29" s="1"/>
  <c r="N18" i="28"/>
  <c r="O18" i="29" s="1"/>
  <c r="N9" i="27"/>
  <c r="O9" i="28" s="1"/>
  <c r="N19" i="27"/>
  <c r="O19" i="28" s="1"/>
  <c r="N10" i="27"/>
  <c r="O10" i="28" s="1"/>
  <c r="N11" i="27"/>
  <c r="O11" i="28" s="1"/>
  <c r="N18" i="27"/>
  <c r="O18" i="28" s="1"/>
  <c r="N16" i="27"/>
  <c r="O16" i="28" s="1"/>
  <c r="N18" i="26"/>
  <c r="O18" i="27" s="1"/>
  <c r="N12" i="26"/>
  <c r="O12" i="27" s="1"/>
  <c r="N11" i="26"/>
  <c r="O11" i="27" s="1"/>
  <c r="N20" i="26"/>
  <c r="O20" i="27" s="1"/>
  <c r="N10" i="25"/>
  <c r="O10" i="26" s="1"/>
  <c r="N19" i="25"/>
  <c r="O19" i="26" s="1"/>
  <c r="N9" i="25"/>
  <c r="O9" i="26" s="1"/>
  <c r="N18" i="25"/>
  <c r="O18" i="26" s="1"/>
  <c r="N11" i="25"/>
  <c r="O11" i="26" s="1"/>
  <c r="N10" i="24"/>
  <c r="O10" i="25" s="1"/>
  <c r="N19" i="24"/>
  <c r="O19" i="25" s="1"/>
  <c r="N11" i="24"/>
  <c r="O11" i="25" s="1"/>
  <c r="N9" i="24"/>
  <c r="O9" i="25" s="1"/>
  <c r="N18" i="24"/>
  <c r="O18" i="25" s="1"/>
  <c r="N8" i="23"/>
  <c r="O8" i="24" s="1"/>
  <c r="N16" i="23"/>
  <c r="O16" i="24" s="1"/>
  <c r="N6" i="23"/>
  <c r="O6" i="24" s="1"/>
  <c r="N10" i="23"/>
  <c r="O10" i="24" s="1"/>
  <c r="N18" i="23"/>
  <c r="O18" i="24" s="1"/>
  <c r="N15" i="23"/>
  <c r="O15" i="24" s="1"/>
  <c r="N13" i="23"/>
  <c r="O13" i="24" s="1"/>
  <c r="N20" i="23"/>
  <c r="O20" i="24" s="1"/>
  <c r="N12" i="23"/>
  <c r="O12" i="24" s="1"/>
  <c r="N19" i="23"/>
  <c r="O19" i="24" s="1"/>
  <c r="N11" i="23"/>
  <c r="O11" i="24" s="1"/>
  <c r="N14" i="23"/>
  <c r="O14" i="24" s="1"/>
  <c r="N5" i="23"/>
  <c r="O5" i="24" s="1"/>
  <c r="M7" i="22"/>
  <c r="M8" i="22"/>
  <c r="M9" i="22"/>
  <c r="M10" i="22"/>
  <c r="M11" i="22"/>
  <c r="M12" i="22"/>
  <c r="M13" i="22"/>
  <c r="M14" i="22"/>
  <c r="M15" i="22"/>
  <c r="M16" i="22"/>
  <c r="M17" i="22"/>
  <c r="M18" i="22"/>
  <c r="M19" i="22"/>
  <c r="M20" i="22"/>
  <c r="M6" i="22"/>
  <c r="M5" i="22"/>
  <c r="K20" i="22" l="1"/>
  <c r="K19" i="22"/>
  <c r="L19" i="22" s="1"/>
  <c r="K18" i="22"/>
  <c r="L18" i="22" s="1"/>
  <c r="K17" i="22"/>
  <c r="L17" i="22" s="1"/>
  <c r="K16" i="22"/>
  <c r="L16" i="22" s="1"/>
  <c r="K15" i="22"/>
  <c r="L15" i="22" s="1"/>
  <c r="K14" i="22"/>
  <c r="L14" i="22" s="1"/>
  <c r="K13" i="22"/>
  <c r="L13" i="22" s="1"/>
  <c r="K12" i="22"/>
  <c r="L12" i="22" s="1"/>
  <c r="K11" i="22"/>
  <c r="L11" i="22" s="1"/>
  <c r="K10" i="22"/>
  <c r="L10" i="22" s="1"/>
  <c r="K9" i="22"/>
  <c r="L9" i="22" s="1"/>
  <c r="K8" i="22"/>
  <c r="L8" i="22" s="1"/>
  <c r="K7" i="22"/>
  <c r="L7" i="22" s="1"/>
  <c r="K6" i="22"/>
  <c r="L6" i="22" s="1"/>
  <c r="K5" i="22"/>
  <c r="L5" i="22" s="1"/>
  <c r="M21" i="22"/>
  <c r="L20" i="22"/>
  <c r="J20" i="22"/>
  <c r="G20" i="22"/>
  <c r="J19" i="22"/>
  <c r="G19" i="22"/>
  <c r="J18" i="22"/>
  <c r="G18" i="22"/>
  <c r="J17" i="22"/>
  <c r="G17" i="22"/>
  <c r="J16" i="22"/>
  <c r="G16" i="22"/>
  <c r="J15" i="22"/>
  <c r="G15" i="22"/>
  <c r="J14" i="22"/>
  <c r="G14" i="22"/>
  <c r="J13" i="22"/>
  <c r="G13" i="22"/>
  <c r="J12" i="22"/>
  <c r="G12" i="22"/>
  <c r="J11" i="22"/>
  <c r="G11" i="22"/>
  <c r="J10" i="22"/>
  <c r="G10" i="22"/>
  <c r="J9" i="22"/>
  <c r="G9" i="22"/>
  <c r="J8" i="22"/>
  <c r="G8" i="22"/>
  <c r="J7" i="22"/>
  <c r="G7" i="22"/>
  <c r="J6" i="22"/>
  <c r="G6" i="22"/>
  <c r="J5" i="22"/>
  <c r="G5" i="22"/>
  <c r="N18" i="22" l="1"/>
  <c r="O18" i="23" s="1"/>
  <c r="N10" i="22"/>
  <c r="O10" i="23" s="1"/>
  <c r="N6" i="22"/>
  <c r="O6" i="23" s="1"/>
  <c r="N14" i="22"/>
  <c r="O14" i="23" s="1"/>
  <c r="N8" i="22"/>
  <c r="O8" i="23" s="1"/>
  <c r="N12" i="22"/>
  <c r="O12" i="23" s="1"/>
  <c r="N5" i="22"/>
  <c r="O5" i="23" s="1"/>
  <c r="N7" i="22"/>
  <c r="O7" i="23" s="1"/>
  <c r="N9" i="22"/>
  <c r="O9" i="23" s="1"/>
  <c r="N11" i="22"/>
  <c r="O11" i="23" s="1"/>
  <c r="N13" i="22"/>
  <c r="O13" i="23" s="1"/>
  <c r="N15" i="22"/>
  <c r="O15" i="23" s="1"/>
  <c r="N17" i="22"/>
  <c r="O17" i="23" s="1"/>
  <c r="N19" i="22"/>
  <c r="O19" i="23" s="1"/>
  <c r="N20" i="22"/>
  <c r="O20" i="23" s="1"/>
  <c r="N16" i="22"/>
  <c r="O16" i="23" s="1"/>
  <c r="M6" i="20"/>
  <c r="M7" i="20"/>
  <c r="M8" i="20"/>
  <c r="M9" i="20"/>
  <c r="M10" i="20"/>
  <c r="M11" i="20"/>
  <c r="M12" i="20"/>
  <c r="M13" i="20"/>
  <c r="M14" i="20"/>
  <c r="M15" i="20"/>
  <c r="M16" i="20"/>
  <c r="M17" i="20"/>
  <c r="M18" i="20"/>
  <c r="M19" i="20"/>
  <c r="M20" i="20"/>
  <c r="M5" i="20"/>
  <c r="K6" i="20" l="1"/>
  <c r="L6" i="20" s="1"/>
  <c r="J6" i="20"/>
  <c r="K5" i="20" l="1"/>
  <c r="L5" i="20" s="1"/>
  <c r="K20" i="20" l="1"/>
  <c r="L20" i="20" s="1"/>
  <c r="K19" i="20"/>
  <c r="L19" i="20" s="1"/>
  <c r="K18" i="20"/>
  <c r="L18" i="20" s="1"/>
  <c r="K17" i="20"/>
  <c r="L17" i="20" s="1"/>
  <c r="K16" i="20"/>
  <c r="L16" i="20" s="1"/>
  <c r="K15" i="20"/>
  <c r="L15" i="20" s="1"/>
  <c r="K14" i="20"/>
  <c r="L14" i="20" s="1"/>
  <c r="K13" i="20"/>
  <c r="L13" i="20" s="1"/>
  <c r="K12" i="20"/>
  <c r="L12" i="20" s="1"/>
  <c r="K11" i="20"/>
  <c r="L11" i="20" s="1"/>
  <c r="K10" i="20"/>
  <c r="L10" i="20" s="1"/>
  <c r="K9" i="20"/>
  <c r="L9" i="20" s="1"/>
  <c r="K8" i="20"/>
  <c r="L8" i="20" s="1"/>
  <c r="K7" i="20"/>
  <c r="L7" i="20" s="1"/>
  <c r="M21" i="20" l="1"/>
  <c r="J20" i="20"/>
  <c r="G20" i="20"/>
  <c r="J19" i="20"/>
  <c r="G19" i="20"/>
  <c r="J18" i="20"/>
  <c r="G18" i="20"/>
  <c r="J17" i="20"/>
  <c r="G17" i="20"/>
  <c r="J16" i="20"/>
  <c r="G16" i="20"/>
  <c r="J15" i="20"/>
  <c r="G15" i="20"/>
  <c r="J14" i="20"/>
  <c r="G14" i="20"/>
  <c r="J13" i="20"/>
  <c r="G13" i="20"/>
  <c r="J12" i="20"/>
  <c r="G12" i="20"/>
  <c r="J11" i="20"/>
  <c r="G11" i="20"/>
  <c r="J10" i="20"/>
  <c r="G10" i="20"/>
  <c r="J9" i="20"/>
  <c r="G9" i="20"/>
  <c r="J8" i="20"/>
  <c r="G8" i="20"/>
  <c r="J7" i="20"/>
  <c r="G7" i="20"/>
  <c r="G6" i="20"/>
  <c r="N6" i="20" s="1"/>
  <c r="O6" i="22" s="1"/>
  <c r="J5" i="20"/>
  <c r="G5" i="20"/>
  <c r="N14" i="20" l="1"/>
  <c r="O14" i="22" s="1"/>
  <c r="N11" i="20"/>
  <c r="O11" i="22" s="1"/>
  <c r="N7" i="20"/>
  <c r="O7" i="22" s="1"/>
  <c r="N20" i="20"/>
  <c r="O20" i="22" s="1"/>
  <c r="N19" i="20"/>
  <c r="O19" i="22" s="1"/>
  <c r="N18" i="20"/>
  <c r="O18" i="22" s="1"/>
  <c r="N17" i="20"/>
  <c r="O17" i="22" s="1"/>
  <c r="N16" i="20"/>
  <c r="O16" i="22" s="1"/>
  <c r="N15" i="20"/>
  <c r="O15" i="22" s="1"/>
  <c r="N13" i="20"/>
  <c r="O13" i="22" s="1"/>
  <c r="N12" i="20"/>
  <c r="O12" i="22" s="1"/>
  <c r="N10" i="20"/>
  <c r="O10" i="22" s="1"/>
  <c r="N9" i="20"/>
  <c r="O9" i="22" s="1"/>
  <c r="N8" i="20"/>
  <c r="O8" i="22" s="1"/>
  <c r="N5" i="20"/>
  <c r="O5" i="22" s="1"/>
</calcChain>
</file>

<file path=xl/sharedStrings.xml><?xml version="1.0" encoding="utf-8"?>
<sst xmlns="http://schemas.openxmlformats.org/spreadsheetml/2006/main" count="670" uniqueCount="87">
  <si>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</si>
  <si>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t>4. ถ้า NWC เป็นบวก แต่ NI+Depreciation เป็นลบ      Suvive Index จะ = ประเมินโดยใช้ NWC/ANI</t>
  </si>
  <si>
    <t>2. ถ้า NWC และ NI+Depreciation ติดลบ      Suvive Index จะ = 2</t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</si>
  <si>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</si>
  <si>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t>หนี้สินหมุนเวียน</t>
  </si>
  <si>
    <t>มาจากงบดุล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</si>
  <si>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</si>
  <si>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t xml:space="preserve">เงินสดที่ปลอดภาระ         </t>
  </si>
  <si>
    <t>Cash = Cash ration = เงินสด / หนี้สินหมุนเวียน = &gt;0.8</t>
  </si>
  <si>
    <t>QR = Quick ration = เงินสด + ลูกหนี้สุทธิ / หนี้สินหมุนเวียน = &gt;1.0</t>
  </si>
  <si>
    <t xml:space="preserve">สินทรัพย์หมุนเวียน    </t>
  </si>
  <si>
    <t>CR = Current ratio = สินทรัพย์หมุนเวียน / หนี้สินหมุนเวียน = &gt;1.5</t>
  </si>
  <si>
    <t>เทียบจาก GL</t>
  </si>
  <si>
    <t>บ้านแพรก,รพช.</t>
  </si>
  <si>
    <t>มหาราช,รพช.</t>
  </si>
  <si>
    <t>อุทัย,รพช.</t>
  </si>
  <si>
    <t>บางซ้าย,รพช.</t>
  </si>
  <si>
    <t>วังน้อย,รพช.</t>
  </si>
  <si>
    <t>ลาดบัวหลวง</t>
  </si>
  <si>
    <t>ภาชี,รพช</t>
  </si>
  <si>
    <t>ผักไห่,รพช.</t>
  </si>
  <si>
    <t>บางปะหัน,รพช.</t>
  </si>
  <si>
    <t>บางปะอิน,รพช.</t>
  </si>
  <si>
    <t>บางบาล,รพช.</t>
  </si>
  <si>
    <t>บางไทร,รพช.</t>
  </si>
  <si>
    <t>สมเด็จฯ,รพช.</t>
  </si>
  <si>
    <t>ท่าเรือ,รพช.</t>
  </si>
  <si>
    <t>รพท.</t>
  </si>
  <si>
    <t>รพศ.</t>
  </si>
  <si>
    <t>น้ำหนักคะแนน</t>
  </si>
  <si>
    <t xml:space="preserve">       Nwc/ANI          &lt;3เดือน Risk=2    &lt;6เดือน Risk=1   มากกว่า6 เดือน=0</t>
  </si>
  <si>
    <t xml:space="preserve">ANI กำไร(ขาดทุน) หาร จำนวนเดือน </t>
  </si>
  <si>
    <t>NI กำไร(ขาดทุน) รวมค่าเสื่อม
(-)</t>
  </si>
  <si>
    <t>NWC
ทุนสำรอง (-)</t>
  </si>
  <si>
    <t>Cash
มากกว่า(0.80)</t>
  </si>
  <si>
    <t>QR
มากกว่า(1.00)</t>
  </si>
  <si>
    <t>CR
มากกว่า(1.50)</t>
  </si>
  <si>
    <t>เงินบำรุงคงเหลือหักหนี้แล้ว (105)</t>
  </si>
  <si>
    <t>ประเภทความเสี่ยง Survive Index  (ดัชนีวัดความอยู่รอด)</t>
  </si>
  <si>
    <t>ประเภทความเสี่ยง status Index  (ดัชนีวัดสถานะทางการเงิน)</t>
  </si>
  <si>
    <t>ประเภทความเสี่ยง Liquid Index (ดัชนีวัดสภาพคล่องทางการเงิน)</t>
  </si>
  <si>
    <t>Org</t>
  </si>
  <si>
    <t>nwc</t>
  </si>
  <si>
    <t>ni</t>
  </si>
  <si>
    <t>เงินบำรุงคงเหลือหักหนี้</t>
  </si>
  <si>
    <r>
      <t xml:space="preserve">เงินสดและลูกหนี้           </t>
    </r>
    <r>
      <rPr>
        <b/>
        <sz val="18"/>
        <color indexed="56"/>
        <rFont val="TH SarabunPSK"/>
        <family val="2"/>
      </rPr>
      <t xml:space="preserve"> </t>
    </r>
  </si>
  <si>
    <r>
      <t xml:space="preserve">หนี้สินที่ชำระด้วยเงินสด               </t>
    </r>
    <r>
      <rPr>
        <b/>
        <sz val="18"/>
        <color indexed="56"/>
        <rFont val="TH SarabunPSK"/>
        <family val="2"/>
      </rPr>
      <t>"</t>
    </r>
  </si>
  <si>
    <r>
      <t xml:space="preserve">สินทรัพย์หมุนเวียน        </t>
    </r>
    <r>
      <rPr>
        <b/>
        <sz val="18"/>
        <color indexed="56"/>
        <rFont val="TH SarabunPSK"/>
        <family val="2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</si>
  <si>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indexed="30"/>
        <rFont val="TH SarabunPSK"/>
        <family val="2"/>
      </rPr>
      <t>มาจากงบแสดงผลการดำเนินงาน (งบกำไรขาดทุน ตั้งแต่ต้นงวดถึงเดือนปัจจุบัน)</t>
    </r>
  </si>
  <si>
    <r>
      <t xml:space="preserve">Liquid Index = ดัชนีวัดสภาพคล่องทางการเงิน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</si>
  <si>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indexed="8"/>
        <rFont val="TH SarabunPSK"/>
        <family val="2"/>
      </rPr>
      <t>ประเมิณโดย</t>
    </r>
    <r>
      <rPr>
        <sz val="18"/>
        <color indexed="8"/>
        <rFont val="TH SarabunPSK"/>
        <family val="2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</si>
  <si>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indexed="8"/>
        <rFont val="TH SarabunPSK"/>
        <family val="2"/>
      </rPr>
      <t>ประเมิณโดย</t>
    </r>
    <r>
      <rPr>
        <b/>
        <sz val="18"/>
        <color indexed="8"/>
        <rFont val="TH SarabunPSK"/>
        <family val="2"/>
      </rPr>
      <t xml:space="preserve">  </t>
    </r>
    <r>
      <rPr>
        <sz val="18"/>
        <color indexed="8"/>
        <rFont val="TH SarabunPSK"/>
        <family val="2"/>
      </rPr>
      <t>1. ถ้า Status Index = 0       Suvive Index จะ = 0  (</t>
    </r>
    <r>
      <rPr>
        <sz val="18"/>
        <color indexed="30"/>
        <rFont val="TH SarabunPSK"/>
        <family val="2"/>
      </rPr>
      <t>ถ้า กำไรสุทธิ เป็นบวก ไม่ต้องหาค่าเฉลี่ย คะแนน = 0)</t>
    </r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</si>
  <si>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indexed="10"/>
        <rFont val="TH SarabunPSK"/>
        <family val="2"/>
      </rPr>
      <t>(7 คะแนน = วิกฤติมากสุด)</t>
    </r>
    <r>
      <rPr>
        <b/>
        <sz val="18"/>
        <color indexed="30"/>
        <rFont val="TH SarabunPSK"/>
        <family val="2"/>
      </rPr>
      <t>(0 คะแนน = ภาวะปกติ)</t>
    </r>
  </si>
  <si>
    <t>ข้อมูล ณ วันที่</t>
  </si>
  <si>
    <t>3. ถ้า NWC ติดลบ แต่ NI+Depreciation เป็นบวก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</si>
  <si>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0 คะแนน)(4-6 เดือน = 1 คะแนน)(6 เดือนขึ้นไป = 2 คะแนน)</t>
  </si>
  <si>
    <t>EBITDA</t>
  </si>
  <si>
    <t>Risk Scoring เดือน ก.ย.63</t>
  </si>
  <si>
    <t>Risk Scoring ต.ค.63</t>
  </si>
  <si>
    <t>ผลการประเมินภาวะวิกฤติ เดือน ตุลาคม  ปีงบประมาณ 2563</t>
  </si>
  <si>
    <t>ผลการประเมินภาวะวิกฤติ เดือน พฤศจิกายน ปีงบประมาณ 2563</t>
  </si>
  <si>
    <t>Risk Scoring เดือน ต.ค.63</t>
  </si>
  <si>
    <t>Risk Scoring พ.ย.63</t>
  </si>
  <si>
    <t>ผลการประเมินภาวะวิกฤติ เดือน ธันวาคม ปีงบประมาณ 2563</t>
  </si>
  <si>
    <t>Risk Scoring ธ.ค.63</t>
  </si>
  <si>
    <t>Risk Scoring เดือน พ.ย.63</t>
  </si>
  <si>
    <t>ผลการประเมินภาวะวิกฤติ เดือน มกราคม ปีงบประมาณ 2564</t>
  </si>
  <si>
    <t>Risk Scoring ม.ค.64</t>
  </si>
  <si>
    <t>Risk Scoring เดือน ธ.ค.63</t>
  </si>
  <si>
    <t>ผลการประเมินภาวะวิกฤติ เดือน กุมภาพันธ์ ปีงบประมาณ 2564</t>
  </si>
  <si>
    <t>Risk Scoring ก.พ.64</t>
  </si>
  <si>
    <t>Risk Scoring เดือน ม.ค.64</t>
  </si>
  <si>
    <t>ผลการประเมินภาวะวิกฤติ เดือน มีนาคม ปีงบประมาณ 2564</t>
  </si>
  <si>
    <t>Risk Scoring มี.ค.64</t>
  </si>
  <si>
    <t>Risk Scoring เดือน ก.พ.64</t>
  </si>
  <si>
    <t>ผลการประเมินภาวะวิกฤติ เดือน เมษายน ปีงบประมาณ 2564</t>
  </si>
  <si>
    <t>Risk Scoring เม.ย.64</t>
  </si>
  <si>
    <t>Risk Scoring เดือน มี.ค.64</t>
  </si>
  <si>
    <t>ผลการประเมินภาวะวิกฤติ เดือน พฤษภาคม ปีงบประมาณ 2564</t>
  </si>
  <si>
    <t>Risk Scoring พ.ค.64</t>
  </si>
  <si>
    <t>Risk Scoring เดือน เม.ย.64</t>
  </si>
  <si>
    <t>ผลการประเมินภาวะวิกฤติ เดือน มิถุนายน ปีงบประมาณ 2564</t>
  </si>
  <si>
    <t>Risk Scoring มิ.ย.64</t>
  </si>
  <si>
    <t>Risk Scoring เดือน พ.ค.64</t>
  </si>
  <si>
    <t>ผลการประเมินภาวะวิกฤติ เดือน กรกฏาคม ปีงบประมาณ 2564</t>
  </si>
  <si>
    <t>Risk Scoring ก.ค.64</t>
  </si>
  <si>
    <t>Risk Scoring เดือน มิ.ย.64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</si>
</sst>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-* #,##0_-;\-* #,##0_-;_-* &quot;-&quot;??_-;_-@_-"/>
    <numFmt numFmtId="165" formatCode="#,##0.00_ ;\-#,##0.00\ "/>
    <numFmt numFmtId="166" formatCode="0.0"/>
    <numFmt numFmtId="167" formatCode="#,##0.00,,"/>
    <numFmt numFmtId="168" formatCode="[$-1070000]d/mm/yyyy;@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b/>
      <sz val="20"/>
      <color rgb="FF000000"/>
      <name val="TH SarabunPSK"/>
      <family val="2"/>
    </font>
    <font>
      <sz val="16"/>
      <color theme="1"/>
      <name val="TH SarabunPSK"/>
      <family val="2"/>
    </font>
    <font>
      <sz val="20"/>
      <color theme="1"/>
      <name val="TH SarabunPSK"/>
      <family val="2"/>
    </font>
    <font>
      <b/>
      <sz val="18"/>
      <color rgb="FF000000"/>
      <name val="TH SarabunPSK"/>
      <family val="2"/>
    </font>
    <font>
      <sz val="10"/>
      <name val="Arial"/>
      <family val="2"/>
    </font>
    <font>
      <sz val="10"/>
      <color indexed="8"/>
      <name val="Tahoma"/>
      <family val="2"/>
    </font>
    <font>
      <b/>
      <sz val="1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indexed="8"/>
      <name val="TH SarabunPSK"/>
      <family val="2"/>
    </font>
    <font>
      <sz val="18"/>
      <color rgb="FF000000"/>
      <name val="TH SarabunPSK"/>
      <family val="2"/>
    </font>
    <font>
      <b/>
      <i/>
      <sz val="18"/>
      <color indexed="8"/>
      <name val="TH SarabunPSK"/>
      <family val="2"/>
    </font>
    <font>
      <b/>
      <sz val="18"/>
      <color rgb="FF002060"/>
      <name val="TH SarabunPSK"/>
      <family val="2"/>
    </font>
    <font>
      <sz val="18"/>
      <color rgb="FF002060"/>
      <name val="TH SarabunPSK"/>
      <family val="2"/>
    </font>
    <font>
      <b/>
      <sz val="18"/>
      <color indexed="56"/>
      <name val="TH SarabunPSK"/>
      <family val="2"/>
    </font>
    <font>
      <b/>
      <sz val="18"/>
      <color indexed="30"/>
      <name val="TH SarabunPSK"/>
      <family val="2"/>
    </font>
    <font>
      <u/>
      <sz val="18"/>
      <color indexed="8"/>
      <name val="TH SarabunPSK"/>
      <family val="2"/>
    </font>
    <font>
      <sz val="18"/>
      <color indexed="8"/>
      <name val="TH SarabunPSK"/>
      <family val="2"/>
    </font>
    <font>
      <sz val="18"/>
      <color indexed="30"/>
      <name val="TH SarabunPSK"/>
      <family val="2"/>
    </font>
    <font>
      <b/>
      <sz val="18"/>
      <color rgb="FF0070C0"/>
      <name val="TH SarabunPSK"/>
      <family val="2"/>
    </font>
    <font>
      <b/>
      <sz val="18"/>
      <color indexed="10"/>
      <name val="TH SarabunPSK"/>
      <family val="2"/>
    </font>
    <font>
      <b/>
      <sz val="36"/>
      <color theme="1"/>
      <name val="TH SarabunPSK"/>
      <family val="2"/>
    </font>
    <font>
      <b/>
      <sz val="18"/>
      <color rgb="FF0000FF"/>
      <name val="TH SarabunPSK"/>
      <family val="2"/>
    </font>
    <font>
      <b/>
      <sz val="18"/>
      <color rgb="FFF5273B"/>
      <name val="TH SarabunPSK"/>
      <family val="2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12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8" tint="0.39994506668294322"/>
      </left>
      <right/>
      <top style="thin">
        <color theme="8" tint="0.39994506668294322"/>
      </top>
      <bottom style="thin">
        <color theme="8" tint="0.39994506668294322"/>
      </bottom>
      <diagonal/>
    </border>
    <border>
      <left style="medium">
        <color rgb="FF4BACC6"/>
      </left>
      <right/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/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/>
      <right/>
      <top/>
      <bottom style="medium">
        <color rgb="FF4BACC6"/>
      </bottom>
      <diagonal/>
    </border>
    <border>
      <left style="medium">
        <color theme="8" tint="0.39991454817346722"/>
      </left>
      <right style="medium">
        <color theme="8" tint="0.39991454817346722"/>
      </right>
      <top/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 style="medium">
        <color theme="8" tint="0.39997558519241921"/>
      </bottom>
      <diagonal/>
    </border>
    <border>
      <left style="medium">
        <color theme="8" tint="0.39991454817346722"/>
      </left>
      <right/>
      <top style="medium">
        <color theme="8" tint="0.39991454817346722"/>
      </top>
      <bottom style="medium">
        <color theme="8" tint="0.39991454817346722"/>
      </bottom>
      <diagonal/>
    </border>
    <border>
      <left style="medium">
        <color theme="8" tint="0.39997558519241921"/>
      </left>
      <right style="medium">
        <color theme="8" tint="0.39997558519241921"/>
      </right>
      <top/>
      <bottom style="medium">
        <color theme="8" tint="0.39997558519241921"/>
      </bottom>
      <diagonal/>
    </border>
    <border>
      <left style="medium">
        <color theme="8"/>
      </left>
      <right/>
      <top style="medium">
        <color theme="8"/>
      </top>
      <bottom style="medium">
        <color theme="8"/>
      </bottom>
      <diagonal/>
    </border>
    <border>
      <left/>
      <right style="medium">
        <color theme="8"/>
      </right>
      <top style="medium">
        <color theme="8"/>
      </top>
      <bottom style="medium">
        <color theme="8"/>
      </bottom>
      <diagonal/>
    </border>
    <border>
      <left style="medium">
        <color theme="8" tint="0.39997558519241921"/>
      </left>
      <right style="medium">
        <color theme="8" tint="0.39997558519241921"/>
      </right>
      <top style="medium">
        <color theme="8" tint="0.39997558519241921"/>
      </top>
      <bottom/>
      <diagonal/>
    </border>
    <border>
      <left style="medium">
        <color theme="8" tint="0.39997558519241921"/>
      </left>
      <right style="medium">
        <color theme="8" tint="0.39997558519241921"/>
      </right>
      <top/>
      <bottom/>
      <diagonal/>
    </border>
    <border>
      <left/>
      <right/>
      <top/>
      <bottom style="medium">
        <color theme="8" tint="0.39997558519241921"/>
      </bottom>
      <diagonal/>
    </border>
    <border>
      <left/>
      <right style="medium">
        <color theme="8"/>
      </right>
      <top style="medium">
        <color theme="8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9" fillId="0" borderId="0"/>
  </cellStyleXfs>
  <cellXfs count="139">
    <xf numFmtId="0" fontId="0" fillId="0" borderId="0" xfId="0"/>
    <xf numFmtId="0" fontId="2" fillId="0" borderId="0" xfId="0" applyFont="1"/>
    <xf numFmtId="0" fontId="3" fillId="0" borderId="0" xfId="0" applyNumberFormat="1" applyFont="1" applyFill="1" applyBorder="1" applyAlignment="1">
      <alignment horizontal="center"/>
    </xf>
    <xf numFmtId="43" fontId="3" fillId="0" borderId="0" xfId="1" applyFont="1" applyFill="1" applyBorder="1"/>
    <xf numFmtId="43" fontId="2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2" fillId="0" borderId="0" xfId="1" applyFont="1" applyFill="1" applyBorder="1" applyAlignment="1">
      <alignment horizontal="center"/>
    </xf>
    <xf numFmtId="17" fontId="2" fillId="0" borderId="0" xfId="0" applyNumberFormat="1" applyFont="1" applyFill="1" applyBorder="1" applyAlignment="1">
      <alignment horizontal="center"/>
    </xf>
    <xf numFmtId="0" fontId="2" fillId="0" borderId="0" xfId="0" applyFont="1" applyAlignment="1"/>
    <xf numFmtId="0" fontId="4" fillId="0" borderId="5" xfId="0" applyFont="1" applyBorder="1" applyAlignment="1">
      <alignment horizontal="left" wrapText="1" readingOrder="1"/>
    </xf>
    <xf numFmtId="167" fontId="2" fillId="0" borderId="0" xfId="0" applyNumberFormat="1" applyFont="1" applyAlignment="1"/>
    <xf numFmtId="167" fontId="2" fillId="0" borderId="0" xfId="0" applyNumberFormat="1" applyFont="1"/>
    <xf numFmtId="167" fontId="2" fillId="0" borderId="1" xfId="0" applyNumberFormat="1" applyFont="1" applyBorder="1"/>
    <xf numFmtId="167" fontId="2" fillId="0" borderId="1" xfId="0" applyNumberFormat="1" applyFont="1" applyBorder="1" applyAlignment="1"/>
    <xf numFmtId="0" fontId="13" fillId="0" borderId="0" xfId="0" applyFont="1"/>
    <xf numFmtId="2" fontId="13" fillId="0" borderId="0" xfId="0" applyNumberFormat="1" applyFont="1"/>
    <xf numFmtId="17" fontId="13" fillId="0" borderId="0" xfId="0" applyNumberFormat="1" applyFont="1" applyBorder="1" applyAlignment="1">
      <alignment horizontal="center"/>
    </xf>
    <xf numFmtId="43" fontId="13" fillId="0" borderId="0" xfId="1" applyFont="1" applyFill="1" applyBorder="1"/>
    <xf numFmtId="43" fontId="13" fillId="0" borderId="0" xfId="1" applyFont="1"/>
    <xf numFmtId="43" fontId="17" fillId="0" borderId="0" xfId="1" applyFont="1" applyFill="1" applyBorder="1" applyAlignment="1">
      <alignment horizontal="center" vertical="center"/>
    </xf>
    <xf numFmtId="164" fontId="17" fillId="0" borderId="0" xfId="1" applyNumberFormat="1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43" fontId="18" fillId="0" borderId="1" xfId="1" applyFont="1" applyFill="1" applyBorder="1" applyAlignment="1"/>
    <xf numFmtId="43" fontId="18" fillId="0" borderId="1" xfId="1" applyFont="1" applyBorder="1" applyAlignment="1"/>
    <xf numFmtId="0" fontId="13" fillId="0" borderId="0" xfId="0" applyFont="1" applyAlignment="1">
      <alignment horizontal="left" vertical="center"/>
    </xf>
    <xf numFmtId="43" fontId="18" fillId="0" borderId="1" xfId="1" applyFont="1" applyFill="1" applyBorder="1" applyAlignment="1">
      <alignment vertical="center"/>
    </xf>
    <xf numFmtId="43" fontId="18" fillId="0" borderId="4" xfId="1" applyFont="1" applyBorder="1" applyAlignment="1"/>
    <xf numFmtId="0" fontId="10" fillId="0" borderId="0" xfId="0" applyFont="1" applyAlignment="1">
      <alignment vertical="top"/>
    </xf>
    <xf numFmtId="43" fontId="18" fillId="0" borderId="2" xfId="1" applyFont="1" applyBorder="1" applyAlignment="1">
      <alignment horizontal="left" vertical="center"/>
    </xf>
    <xf numFmtId="43" fontId="18" fillId="0" borderId="2" xfId="1" applyFont="1" applyBorder="1" applyAlignment="1">
      <alignment vertical="center"/>
    </xf>
    <xf numFmtId="164" fontId="17" fillId="0" borderId="2" xfId="1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43" fontId="18" fillId="0" borderId="0" xfId="1" applyFont="1"/>
    <xf numFmtId="43" fontId="24" fillId="0" borderId="0" xfId="1" applyFont="1" applyFill="1"/>
    <xf numFmtId="0" fontId="24" fillId="0" borderId="0" xfId="0" applyFont="1" applyFill="1" applyAlignment="1">
      <alignment horizontal="center"/>
    </xf>
    <xf numFmtId="43" fontId="18" fillId="0" borderId="3" xfId="1" applyFont="1" applyBorder="1" applyAlignment="1">
      <alignment horizontal="left" vertical="center"/>
    </xf>
    <xf numFmtId="43" fontId="17" fillId="0" borderId="4" xfId="1" applyFont="1" applyBorder="1" applyAlignment="1">
      <alignment horizontal="center" vertical="center"/>
    </xf>
    <xf numFmtId="0" fontId="10" fillId="0" borderId="0" xfId="0" applyFont="1" applyBorder="1"/>
    <xf numFmtId="0" fontId="13" fillId="0" borderId="13" xfId="0" applyFont="1" applyBorder="1" applyAlignment="1">
      <alignment horizontal="center"/>
    </xf>
    <xf numFmtId="168" fontId="10" fillId="0" borderId="0" xfId="0" applyNumberFormat="1" applyFont="1" applyBorder="1" applyAlignment="1">
      <alignment horizontal="left"/>
    </xf>
    <xf numFmtId="0" fontId="11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" fontId="10" fillId="0" borderId="14" xfId="0" applyNumberFormat="1" applyFont="1" applyFill="1" applyBorder="1" applyAlignment="1">
      <alignment horizontal="center" vertical="center" wrapText="1" readingOrder="1"/>
    </xf>
    <xf numFmtId="165" fontId="11" fillId="2" borderId="14" xfId="0" applyNumberFormat="1" applyFont="1" applyFill="1" applyBorder="1" applyAlignment="1">
      <alignment horizontal="center" vertical="center" wrapText="1" readingOrder="1"/>
    </xf>
    <xf numFmtId="3" fontId="10" fillId="0" borderId="14" xfId="0" applyNumberFormat="1" applyFont="1" applyFill="1" applyBorder="1" applyAlignment="1">
      <alignment horizontal="center" vertical="center" wrapText="1" readingOrder="1"/>
    </xf>
    <xf numFmtId="0" fontId="12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 readingOrder="1"/>
    </xf>
    <xf numFmtId="0" fontId="7" fillId="0" borderId="15" xfId="0" applyFont="1" applyFill="1" applyBorder="1" applyAlignment="1">
      <alignment horizontal="left" vertical="center" wrapText="1" readingOrder="1"/>
    </xf>
    <xf numFmtId="0" fontId="6" fillId="0" borderId="6" xfId="0" applyFont="1" applyBorder="1" applyAlignment="1">
      <alignment vertical="center"/>
    </xf>
    <xf numFmtId="4" fontId="12" fillId="0" borderId="14" xfId="0" applyNumberFormat="1" applyFont="1" applyFill="1" applyBorder="1" applyAlignment="1">
      <alignment horizontal="center" vertical="center" wrapText="1" readingOrder="1"/>
    </xf>
    <xf numFmtId="43" fontId="17" fillId="0" borderId="4" xfId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Fill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2" fontId="12" fillId="0" borderId="14" xfId="0" applyNumberFormat="1" applyFont="1" applyBorder="1" applyAlignment="1">
      <alignment horizontal="center" vertical="center"/>
    </xf>
    <xf numFmtId="4" fontId="11" fillId="0" borderId="14" xfId="0" applyNumberFormat="1" applyFont="1" applyFill="1" applyBorder="1" applyAlignment="1">
      <alignment horizontal="center" vertical="center" wrapText="1" readingOrder="1"/>
    </xf>
    <xf numFmtId="0" fontId="2" fillId="0" borderId="0" xfId="0" applyFont="1" applyAlignment="1">
      <alignment horizontal="center"/>
    </xf>
    <xf numFmtId="43" fontId="17" fillId="0" borderId="4" xfId="1" applyFont="1" applyBorder="1" applyAlignment="1">
      <alignment horizontal="center" vertical="center"/>
    </xf>
    <xf numFmtId="0" fontId="13" fillId="0" borderId="0" xfId="0" applyFont="1" applyBorder="1" applyAlignment="1"/>
    <xf numFmtId="0" fontId="7" fillId="0" borderId="14" xfId="0" applyFont="1" applyBorder="1" applyAlignment="1">
      <alignment horizontal="left" vertical="center" wrapText="1" readingOrder="1"/>
    </xf>
    <xf numFmtId="0" fontId="7" fillId="0" borderId="14" xfId="0" applyFont="1" applyFill="1" applyBorder="1" applyAlignment="1">
      <alignment horizontal="left" vertical="center" wrapText="1" readingOrder="1"/>
    </xf>
    <xf numFmtId="0" fontId="12" fillId="0" borderId="14" xfId="0" applyFont="1" applyFill="1" applyBorder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1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/>
    <xf numFmtId="14" fontId="10" fillId="0" borderId="0" xfId="0" applyNumberFormat="1" applyFont="1" applyBorder="1" applyAlignment="1">
      <alignment horizontal="left"/>
    </xf>
    <xf numFmtId="14" fontId="13" fillId="0" borderId="0" xfId="0" applyNumberFormat="1" applyFont="1" applyBorder="1" applyAlignment="1">
      <alignment horizontal="left"/>
    </xf>
    <xf numFmtId="0" fontId="28" fillId="0" borderId="14" xfId="0" applyFont="1" applyBorder="1" applyAlignment="1">
      <alignment horizontal="center" vertical="center"/>
    </xf>
    <xf numFmtId="4" fontId="28" fillId="0" borderId="14" xfId="0" applyNumberFormat="1" applyFont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/>
    </xf>
    <xf numFmtId="4" fontId="28" fillId="0" borderId="14" xfId="0" applyNumberFormat="1" applyFont="1" applyFill="1" applyBorder="1" applyAlignment="1">
      <alignment horizontal="center" vertical="center" wrapText="1" readingOrder="1"/>
    </xf>
    <xf numFmtId="2" fontId="28" fillId="0" borderId="14" xfId="0" applyNumberFormat="1" applyFont="1" applyBorder="1" applyAlignment="1">
      <alignment horizontal="center" vertical="center"/>
    </xf>
    <xf numFmtId="2" fontId="11" fillId="0" borderId="14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right"/>
    </xf>
    <xf numFmtId="4" fontId="27" fillId="0" borderId="14" xfId="0" applyNumberFormat="1" applyFont="1" applyBorder="1" applyAlignment="1">
      <alignment horizontal="center" vertical="center"/>
    </xf>
    <xf numFmtId="4" fontId="27" fillId="0" borderId="14" xfId="0" applyNumberFormat="1" applyFont="1" applyBorder="1" applyAlignment="1">
      <alignment vertical="center"/>
    </xf>
    <xf numFmtId="4" fontId="12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4" fontId="30" fillId="0" borderId="0" xfId="0" applyNumberFormat="1" applyFont="1"/>
    <xf numFmtId="4" fontId="29" fillId="0" borderId="0" xfId="0" applyNumberFormat="1" applyFont="1"/>
    <xf numFmtId="4" fontId="11" fillId="0" borderId="14" xfId="0" applyNumberFormat="1" applyFont="1" applyFill="1" applyBorder="1" applyAlignment="1">
      <alignment horizontal="center" vertical="center"/>
    </xf>
    <xf numFmtId="43" fontId="17" fillId="0" borderId="1" xfId="1" applyFont="1" applyBorder="1" applyAlignment="1">
      <alignment horizontal="center" vertical="center"/>
    </xf>
    <xf numFmtId="43" fontId="17" fillId="0" borderId="4" xfId="1" applyFont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 wrapText="1" readingOrder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15" fillId="7" borderId="11" xfId="0" applyFont="1" applyFill="1" applyBorder="1" applyAlignment="1">
      <alignment horizontal="center" vertical="center" wrapText="1" readingOrder="1"/>
    </xf>
    <xf numFmtId="0" fontId="15" fillId="7" borderId="8" xfId="0" applyFont="1" applyFill="1" applyBorder="1" applyAlignment="1">
      <alignment horizontal="center" vertical="center" wrapText="1" readingOrder="1"/>
    </xf>
    <xf numFmtId="3" fontId="16" fillId="9" borderId="11" xfId="0" applyNumberFormat="1" applyFont="1" applyFill="1" applyBorder="1" applyAlignment="1" applyProtection="1">
      <alignment horizontal="center" vertical="center" wrapText="1"/>
    </xf>
    <xf numFmtId="3" fontId="16" fillId="9" borderId="8" xfId="0" applyNumberFormat="1" applyFont="1" applyFill="1" applyBorder="1" applyAlignment="1" applyProtection="1">
      <alignment horizontal="center" vertical="center" wrapText="1"/>
    </xf>
    <xf numFmtId="43" fontId="7" fillId="7" borderId="11" xfId="1" applyFont="1" applyFill="1" applyBorder="1" applyAlignment="1">
      <alignment horizontal="center" vertical="center" wrapText="1" readingOrder="1"/>
    </xf>
    <xf numFmtId="43" fontId="7" fillId="7" borderId="8" xfId="1" applyFont="1" applyFill="1" applyBorder="1" applyAlignment="1">
      <alignment horizontal="center" vertical="center" wrapText="1" readingOrder="1"/>
    </xf>
    <xf numFmtId="0" fontId="7" fillId="7" borderId="11" xfId="0" applyFont="1" applyFill="1" applyBorder="1" applyAlignment="1">
      <alignment horizontal="center" vertical="center" wrapText="1" readingOrder="1"/>
    </xf>
    <xf numFmtId="0" fontId="7" fillId="7" borderId="8" xfId="0" applyFont="1" applyFill="1" applyBorder="1" applyAlignment="1">
      <alignment horizontal="center" vertical="center" wrapText="1" readingOrder="1"/>
    </xf>
    <xf numFmtId="3" fontId="16" fillId="8" borderId="8" xfId="0" applyNumberFormat="1" applyFont="1" applyFill="1" applyBorder="1" applyAlignment="1" applyProtection="1">
      <alignment horizontal="center" vertical="center" wrapText="1"/>
    </xf>
    <xf numFmtId="3" fontId="16" fillId="8" borderId="9" xfId="0" applyNumberFormat="1" applyFont="1" applyFill="1" applyBorder="1" applyAlignment="1" applyProtection="1">
      <alignment horizontal="center" vertical="center" wrapText="1"/>
    </xf>
    <xf numFmtId="43" fontId="10" fillId="7" borderId="11" xfId="1" applyFont="1" applyFill="1" applyBorder="1" applyAlignment="1">
      <alignment horizontal="center" vertical="center" wrapText="1"/>
    </xf>
    <xf numFmtId="43" fontId="10" fillId="7" borderId="8" xfId="1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 readingOrder="1"/>
    </xf>
    <xf numFmtId="0" fontId="7" fillId="5" borderId="19" xfId="0" applyFont="1" applyFill="1" applyBorder="1" applyAlignment="1">
      <alignment horizontal="center" vertical="center" wrapText="1" readingOrder="1"/>
    </xf>
    <xf numFmtId="0" fontId="26" fillId="0" borderId="12" xfId="0" applyFont="1" applyBorder="1" applyAlignment="1">
      <alignment horizontal="center" vertical="center"/>
    </xf>
    <xf numFmtId="3" fontId="14" fillId="11" borderId="11" xfId="0" applyNumberFormat="1" applyFont="1" applyFill="1" applyBorder="1" applyAlignment="1" applyProtection="1">
      <alignment horizontal="center" vertical="center" wrapText="1"/>
    </xf>
    <xf numFmtId="3" fontId="14" fillId="10" borderId="11" xfId="0" applyNumberFormat="1" applyFont="1" applyFill="1" applyBorder="1" applyAlignment="1" applyProtection="1">
      <alignment horizontal="center" vertical="center" wrapText="1"/>
    </xf>
    <xf numFmtId="3" fontId="14" fillId="6" borderId="11" xfId="0" applyNumberFormat="1" applyFont="1" applyFill="1" applyBorder="1" applyAlignment="1" applyProtection="1">
      <alignment horizontal="center" vertical="center" wrapText="1"/>
    </xf>
    <xf numFmtId="3" fontId="14" fillId="3" borderId="10" xfId="0" applyNumberFormat="1" applyFont="1" applyFill="1" applyBorder="1" applyAlignment="1" applyProtection="1">
      <alignment horizontal="center" vertical="center" wrapText="1"/>
    </xf>
    <xf numFmtId="3" fontId="14" fillId="3" borderId="7" xfId="0" applyNumberFormat="1" applyFont="1" applyFill="1" applyBorder="1" applyAlignment="1" applyProtection="1">
      <alignment horizontal="center" vertical="center" wrapText="1"/>
    </xf>
    <xf numFmtId="166" fontId="16" fillId="6" borderId="8" xfId="0" applyNumberFormat="1" applyFont="1" applyFill="1" applyBorder="1" applyAlignment="1" applyProtection="1">
      <alignment horizontal="center" vertical="center" wrapText="1"/>
    </xf>
    <xf numFmtId="166" fontId="16" fillId="6" borderId="9" xfId="0" applyNumberFormat="1" applyFont="1" applyFill="1" applyBorder="1" applyAlignment="1" applyProtection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 readingOrder="1"/>
    </xf>
    <xf numFmtId="0" fontId="13" fillId="4" borderId="14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 readingOrder="1"/>
    </xf>
    <xf numFmtId="3" fontId="16" fillId="9" borderId="14" xfId="0" applyNumberFormat="1" applyFont="1" applyFill="1" applyBorder="1" applyAlignment="1" applyProtection="1">
      <alignment horizontal="center" vertical="center" wrapText="1"/>
    </xf>
    <xf numFmtId="43" fontId="7" fillId="7" borderId="14" xfId="1" applyFont="1" applyFill="1" applyBorder="1" applyAlignment="1">
      <alignment horizontal="center" vertical="center" wrapText="1" readingOrder="1"/>
    </xf>
    <xf numFmtId="0" fontId="7" fillId="7" borderId="14" xfId="0" applyFont="1" applyFill="1" applyBorder="1" applyAlignment="1">
      <alignment horizontal="center" vertical="center" wrapText="1" readingOrder="1"/>
    </xf>
    <xf numFmtId="3" fontId="16" fillId="8" borderId="14" xfId="0" applyNumberFormat="1" applyFont="1" applyFill="1" applyBorder="1" applyAlignment="1" applyProtection="1">
      <alignment horizontal="center" vertical="center" wrapText="1"/>
    </xf>
    <xf numFmtId="43" fontId="10" fillId="7" borderId="14" xfId="1" applyFont="1" applyFill="1" applyBorder="1" applyAlignment="1">
      <alignment horizontal="center" vertical="center" wrapText="1"/>
    </xf>
    <xf numFmtId="0" fontId="7" fillId="4" borderId="19" xfId="0" applyFont="1" applyFill="1" applyBorder="1" applyAlignment="1">
      <alignment horizontal="center" vertical="center" wrapText="1" readingOrder="1"/>
    </xf>
    <xf numFmtId="0" fontId="7" fillId="4" borderId="20" xfId="0" applyFont="1" applyFill="1" applyBorder="1" applyAlignment="1">
      <alignment horizontal="center" vertical="center" wrapText="1" readingOrder="1"/>
    </xf>
    <xf numFmtId="0" fontId="7" fillId="4" borderId="16" xfId="0" applyFont="1" applyFill="1" applyBorder="1" applyAlignment="1">
      <alignment horizontal="center" vertical="center" wrapText="1" readingOrder="1"/>
    </xf>
    <xf numFmtId="0" fontId="26" fillId="0" borderId="0" xfId="0" applyFont="1" applyBorder="1" applyAlignment="1">
      <alignment horizontal="center" vertical="center"/>
    </xf>
    <xf numFmtId="3" fontId="14" fillId="11" borderId="14" xfId="0" applyNumberFormat="1" applyFont="1" applyFill="1" applyBorder="1" applyAlignment="1" applyProtection="1">
      <alignment horizontal="center" vertical="center" wrapText="1"/>
    </xf>
    <xf numFmtId="3" fontId="14" fillId="10" borderId="14" xfId="0" applyNumberFormat="1" applyFont="1" applyFill="1" applyBorder="1" applyAlignment="1" applyProtection="1">
      <alignment horizontal="center" vertical="center" wrapText="1"/>
    </xf>
    <xf numFmtId="3" fontId="14" fillId="6" borderId="14" xfId="0" applyNumberFormat="1" applyFont="1" applyFill="1" applyBorder="1" applyAlignment="1" applyProtection="1">
      <alignment horizontal="center" vertical="center" wrapText="1"/>
    </xf>
    <xf numFmtId="3" fontId="14" fillId="3" borderId="14" xfId="0" applyNumberFormat="1" applyFont="1" applyFill="1" applyBorder="1" applyAlignment="1" applyProtection="1">
      <alignment horizontal="center" vertical="center" wrapText="1"/>
    </xf>
    <xf numFmtId="166" fontId="16" fillId="6" borderId="14" xfId="0" applyNumberFormat="1" applyFont="1" applyFill="1" applyBorder="1" applyAlignment="1" applyProtection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7" fillId="7" borderId="19" xfId="0" applyFont="1" applyFill="1" applyBorder="1" applyAlignment="1">
      <alignment horizontal="center" vertical="center" wrapText="1" readingOrder="1"/>
    </xf>
    <xf numFmtId="0" fontId="15" fillId="7" borderId="19" xfId="0" applyFont="1" applyFill="1" applyBorder="1" applyAlignment="1">
      <alignment horizontal="center" vertical="center" wrapText="1" readingOrder="1"/>
    </xf>
    <xf numFmtId="3" fontId="16" fillId="9" borderId="19" xfId="0" applyNumberFormat="1" applyFont="1" applyFill="1" applyBorder="1" applyAlignment="1" applyProtection="1">
      <alignment horizontal="center" vertical="center" wrapText="1"/>
    </xf>
    <xf numFmtId="43" fontId="7" fillId="7" borderId="19" xfId="1" applyFont="1" applyFill="1" applyBorder="1" applyAlignment="1">
      <alignment horizontal="center" vertical="center" wrapText="1" readingOrder="1"/>
    </xf>
    <xf numFmtId="3" fontId="16" fillId="8" borderId="19" xfId="0" applyNumberFormat="1" applyFont="1" applyFill="1" applyBorder="1" applyAlignment="1" applyProtection="1">
      <alignment horizontal="center" vertical="center" wrapText="1"/>
    </xf>
    <xf numFmtId="43" fontId="10" fillId="7" borderId="19" xfId="1" applyFont="1" applyFill="1" applyBorder="1" applyAlignment="1">
      <alignment horizontal="center" vertical="center" wrapText="1"/>
    </xf>
    <xf numFmtId="166" fontId="16" fillId="6" borderId="19" xfId="0" applyNumberFormat="1" applyFont="1" applyFill="1" applyBorder="1" applyAlignment="1" applyProtection="1">
      <alignment horizontal="center" vertical="center" wrapText="1"/>
    </xf>
    <xf numFmtId="3" fontId="14" fillId="3" borderId="19" xfId="0" applyNumberFormat="1" applyFont="1" applyFill="1" applyBorder="1" applyAlignment="1" applyProtection="1">
      <alignment horizontal="center" vertical="center" wrapText="1"/>
    </xf>
    <xf numFmtId="0" fontId="13" fillId="4" borderId="19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2"/>
    <cellStyle name="ปกติ_Sheet1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5273B"/>
      <color rgb="FF0000FF"/>
      <color rgb="FFFCC8CC"/>
      <color rgb="FFF6ACB1"/>
      <color rgb="FFF2828A"/>
      <color rgb="FFF7536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AP13" sqref="AP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04" t="s">
        <v>59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60" t="s">
        <v>53</v>
      </c>
      <c r="P1" s="41">
        <v>44161</v>
      </c>
    </row>
    <row r="2" spans="1:25" ht="54.75" customHeight="1" thickBot="1">
      <c r="C2" s="96" t="s">
        <v>41</v>
      </c>
      <c r="D2" s="105" t="s">
        <v>40</v>
      </c>
      <c r="E2" s="105"/>
      <c r="F2" s="105"/>
      <c r="G2" s="105"/>
      <c r="H2" s="106" t="s">
        <v>39</v>
      </c>
      <c r="I2" s="106"/>
      <c r="J2" s="106"/>
      <c r="K2" s="107" t="s">
        <v>38</v>
      </c>
      <c r="L2" s="107"/>
      <c r="M2" s="107"/>
      <c r="N2" s="108" t="s">
        <v>58</v>
      </c>
      <c r="O2" s="87" t="s">
        <v>57</v>
      </c>
      <c r="P2" s="102" t="s">
        <v>56</v>
      </c>
      <c r="Q2" s="88" t="s">
        <v>37</v>
      </c>
    </row>
    <row r="3" spans="1:25" ht="38.25" customHeight="1" thickBot="1">
      <c r="C3" s="96"/>
      <c r="D3" s="90" t="s">
        <v>36</v>
      </c>
      <c r="E3" s="90" t="s">
        <v>35</v>
      </c>
      <c r="F3" s="90" t="s">
        <v>34</v>
      </c>
      <c r="G3" s="92" t="s">
        <v>29</v>
      </c>
      <c r="H3" s="94" t="s">
        <v>33</v>
      </c>
      <c r="I3" s="96" t="s">
        <v>32</v>
      </c>
      <c r="J3" s="98" t="s">
        <v>29</v>
      </c>
      <c r="K3" s="100" t="s">
        <v>31</v>
      </c>
      <c r="L3" s="96" t="s">
        <v>30</v>
      </c>
      <c r="M3" s="110" t="s">
        <v>29</v>
      </c>
      <c r="N3" s="108"/>
      <c r="O3" s="87"/>
      <c r="P3" s="102"/>
      <c r="Q3" s="88"/>
    </row>
    <row r="4" spans="1:25" ht="36.75" customHeight="1" thickBot="1">
      <c r="C4" s="97"/>
      <c r="D4" s="91"/>
      <c r="E4" s="91"/>
      <c r="F4" s="91"/>
      <c r="G4" s="93"/>
      <c r="H4" s="95"/>
      <c r="I4" s="97"/>
      <c r="J4" s="99"/>
      <c r="K4" s="101"/>
      <c r="L4" s="97"/>
      <c r="M4" s="111"/>
      <c r="N4" s="109"/>
      <c r="O4" s="87"/>
      <c r="P4" s="103"/>
      <c r="Q4" s="89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48" t="s">
        <v>28</v>
      </c>
      <c r="D5" s="47">
        <v>2.2400000000000002</v>
      </c>
      <c r="E5" s="47">
        <v>2.11</v>
      </c>
      <c r="F5" s="47">
        <v>0.88</v>
      </c>
      <c r="G5" s="47">
        <f t="shared" ref="G5:G20" si="0">(IF(D5&lt;1.5,1,0))+(IF(E5&lt;1,1,0))+(IF(F5&lt;0.8,1,0))</f>
        <v>0</v>
      </c>
      <c r="H5" s="53">
        <v>394910676.73000002</v>
      </c>
      <c r="I5" s="53">
        <v>41764003.240000002</v>
      </c>
      <c r="J5" s="47">
        <f t="shared" ref="J5:J20" si="1">IF(I5&lt;0,1,0)+IF(H5&lt;0,1,0)</f>
        <v>0</v>
      </c>
      <c r="K5" s="51">
        <f t="shared" ref="K5:K20" si="2">SUM(I5/1)</f>
        <v>41764003.240000002</v>
      </c>
      <c r="L5" s="45">
        <f>+H5/K5</f>
        <v>9.4557668349132129</v>
      </c>
      <c r="M5" s="43">
        <f>IF(AND(I5&lt;0,H5&lt;0),2,IF(AND(I5&gt;0,H5&gt;0),0,IF(AND(H5&lt;0,I5&gt;0),IF(ABS((H5/(I5/1)))&lt;3,0,IF(ABS((H5/(I5/1)))&gt;6,2,1)),IF(AND(H5&gt;0,I5&lt;0),IF(ABS((H5/(I5/1)))&lt;3,2,IF(ABS((H5/(I5/1)))&gt;6,0,1))))))</f>
        <v>0</v>
      </c>
      <c r="N5" s="46">
        <f t="shared" ref="N5:N20" si="3">SUM(G5+J5+M5)</f>
        <v>0</v>
      </c>
      <c r="O5" s="46">
        <v>1</v>
      </c>
      <c r="P5" s="54">
        <v>49421051.710000001</v>
      </c>
      <c r="Q5" s="65">
        <v>-38753156.869999997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48" t="s">
        <v>27</v>
      </c>
      <c r="D6" s="42">
        <v>0.96</v>
      </c>
      <c r="E6" s="74">
        <v>0.9</v>
      </c>
      <c r="F6" s="42">
        <v>0.64</v>
      </c>
      <c r="G6" s="55">
        <f t="shared" si="0"/>
        <v>3</v>
      </c>
      <c r="H6" s="65">
        <v>-7587993.8399999999</v>
      </c>
      <c r="I6" s="53">
        <v>17882706.010000002</v>
      </c>
      <c r="J6" s="55">
        <f>IF(I6&lt;0,1,0)+IF(H6&lt;0,1,0)</f>
        <v>1</v>
      </c>
      <c r="K6" s="51">
        <f>SUM(I6/1)</f>
        <v>17882706.010000002</v>
      </c>
      <c r="L6" s="45">
        <f>+H6/K6</f>
        <v>-0.42432022512458667</v>
      </c>
      <c r="M6" s="43">
        <f t="shared" ref="M6:M20" si="4">IF(AND(I6&lt;0,H6&lt;0),2,IF(AND(I6&gt;0,H6&gt;0),0,IF(AND(H6&lt;0,I6&gt;0),IF(ABS((H6/(I6/1)))&lt;3,0,IF(ABS((H6/(I6/1)))&gt;6,2,1)),IF(AND(H6&gt;0,I6&lt;0),IF(ABS((H6/(I6/1)))&lt;3,2,IF(ABS((H6/(I6/1)))&gt;6,0,1))))))</f>
        <v>0</v>
      </c>
      <c r="N6" s="46">
        <f>SUM(G6+J6+M6)</f>
        <v>4</v>
      </c>
      <c r="O6" s="46">
        <v>6</v>
      </c>
      <c r="P6" s="54">
        <v>21580373.850000001</v>
      </c>
      <c r="Q6" s="65">
        <v>-61918959.990000002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48" t="s">
        <v>26</v>
      </c>
      <c r="D7" s="47">
        <v>1.53</v>
      </c>
      <c r="E7" s="47">
        <v>1.34</v>
      </c>
      <c r="F7" s="47">
        <v>0.96</v>
      </c>
      <c r="G7" s="47">
        <f t="shared" si="0"/>
        <v>0</v>
      </c>
      <c r="H7" s="53">
        <v>10719033.26</v>
      </c>
      <c r="I7" s="65">
        <v>-1007844.36</v>
      </c>
      <c r="J7" s="42">
        <f t="shared" si="1"/>
        <v>1</v>
      </c>
      <c r="K7" s="57">
        <f t="shared" si="2"/>
        <v>-1007844.36</v>
      </c>
      <c r="L7" s="45">
        <f t="shared" ref="L7:L20" si="5">+H7/K7</f>
        <v>-10.635603755325873</v>
      </c>
      <c r="M7" s="43">
        <f t="shared" si="4"/>
        <v>0</v>
      </c>
      <c r="N7" s="46">
        <f t="shared" si="3"/>
        <v>1</v>
      </c>
      <c r="O7" s="46">
        <v>1</v>
      </c>
      <c r="P7" s="84">
        <v>-738316.74</v>
      </c>
      <c r="Q7" s="65">
        <v>-790764.87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48" t="s">
        <v>25</v>
      </c>
      <c r="D8" s="47">
        <v>2.02</v>
      </c>
      <c r="E8" s="47">
        <v>1.62</v>
      </c>
      <c r="F8" s="47">
        <v>1.05</v>
      </c>
      <c r="G8" s="63">
        <f t="shared" si="0"/>
        <v>0</v>
      </c>
      <c r="H8" s="53">
        <v>10119793.550000001</v>
      </c>
      <c r="I8" s="65">
        <v>-746036.08</v>
      </c>
      <c r="J8" s="55">
        <f t="shared" si="1"/>
        <v>1</v>
      </c>
      <c r="K8" s="57">
        <f t="shared" si="2"/>
        <v>-746036.08</v>
      </c>
      <c r="L8" s="45">
        <f t="shared" si="5"/>
        <v>-13.564750849583577</v>
      </c>
      <c r="M8" s="47">
        <f t="shared" si="4"/>
        <v>0</v>
      </c>
      <c r="N8" s="46">
        <f t="shared" si="3"/>
        <v>1</v>
      </c>
      <c r="O8" s="46">
        <v>1</v>
      </c>
      <c r="P8" s="84">
        <v>-110664.37</v>
      </c>
      <c r="Q8" s="53">
        <v>325006.28000000003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48" t="s">
        <v>24</v>
      </c>
      <c r="D9" s="47">
        <v>1.95</v>
      </c>
      <c r="E9" s="47">
        <v>1.67</v>
      </c>
      <c r="F9" s="47">
        <v>1.29</v>
      </c>
      <c r="G9" s="47">
        <f t="shared" si="0"/>
        <v>0</v>
      </c>
      <c r="H9" s="53">
        <v>13504149.92</v>
      </c>
      <c r="I9" s="65">
        <v>-1217821.17</v>
      </c>
      <c r="J9" s="42">
        <f t="shared" si="1"/>
        <v>1</v>
      </c>
      <c r="K9" s="57">
        <f t="shared" si="2"/>
        <v>-1217821.17</v>
      </c>
      <c r="L9" s="45">
        <f t="shared" si="5"/>
        <v>-11.088779085684642</v>
      </c>
      <c r="M9" s="43">
        <f t="shared" si="4"/>
        <v>0</v>
      </c>
      <c r="N9" s="46">
        <f t="shared" si="3"/>
        <v>1</v>
      </c>
      <c r="O9" s="46">
        <v>0</v>
      </c>
      <c r="P9" s="84">
        <v>-786676.86</v>
      </c>
      <c r="Q9" s="53">
        <v>4141904.49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49" t="s">
        <v>23</v>
      </c>
      <c r="D10" s="42">
        <v>1.23</v>
      </c>
      <c r="E10" s="47">
        <v>1.1299999999999999</v>
      </c>
      <c r="F10" s="47">
        <v>0.88</v>
      </c>
      <c r="G10" s="42">
        <f t="shared" si="0"/>
        <v>1</v>
      </c>
      <c r="H10" s="53">
        <v>4043774.43</v>
      </c>
      <c r="I10" s="65">
        <v>-390693.78</v>
      </c>
      <c r="J10" s="42">
        <f t="shared" si="1"/>
        <v>1</v>
      </c>
      <c r="K10" s="57">
        <f t="shared" si="2"/>
        <v>-390693.78</v>
      </c>
      <c r="L10" s="45">
        <f t="shared" si="5"/>
        <v>-10.350240103643319</v>
      </c>
      <c r="M10" s="43">
        <f t="shared" si="4"/>
        <v>0</v>
      </c>
      <c r="N10" s="46">
        <f t="shared" si="3"/>
        <v>2</v>
      </c>
      <c r="O10" s="46">
        <v>2</v>
      </c>
      <c r="P10" s="84">
        <v>-160767.79999999999</v>
      </c>
      <c r="Q10" s="65">
        <v>-2214435.8199999998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49" t="s">
        <v>22</v>
      </c>
      <c r="D11" s="42">
        <v>1.1100000000000001</v>
      </c>
      <c r="E11" s="42">
        <v>0.95</v>
      </c>
      <c r="F11" s="42">
        <v>0.62</v>
      </c>
      <c r="G11" s="42">
        <f t="shared" si="0"/>
        <v>3</v>
      </c>
      <c r="H11" s="53">
        <v>6745356.6399999997</v>
      </c>
      <c r="I11" s="65">
        <v>-1783959.99</v>
      </c>
      <c r="J11" s="42">
        <f t="shared" si="1"/>
        <v>1</v>
      </c>
      <c r="K11" s="57">
        <f t="shared" si="2"/>
        <v>-1783959.99</v>
      </c>
      <c r="L11" s="45">
        <f t="shared" si="5"/>
        <v>-3.7811143062687185</v>
      </c>
      <c r="M11" s="42">
        <f t="shared" si="4"/>
        <v>1</v>
      </c>
      <c r="N11" s="46">
        <f t="shared" si="3"/>
        <v>5</v>
      </c>
      <c r="O11" s="46">
        <v>3</v>
      </c>
      <c r="P11" s="84">
        <v>-500513.71</v>
      </c>
      <c r="Q11" s="65">
        <v>-23330712.640000001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49" t="s">
        <v>21</v>
      </c>
      <c r="D12" s="74">
        <v>1.3</v>
      </c>
      <c r="E12" s="47">
        <v>1.1200000000000001</v>
      </c>
      <c r="F12" s="56">
        <v>0.8</v>
      </c>
      <c r="G12" s="42">
        <f t="shared" si="0"/>
        <v>1</v>
      </c>
      <c r="H12" s="53">
        <v>8412715.2400000002</v>
      </c>
      <c r="I12" s="53">
        <v>46356.91</v>
      </c>
      <c r="J12" s="47">
        <f t="shared" si="1"/>
        <v>0</v>
      </c>
      <c r="K12" s="51">
        <f t="shared" si="2"/>
        <v>46356.91</v>
      </c>
      <c r="L12" s="45">
        <f t="shared" si="5"/>
        <v>181.47704926838307</v>
      </c>
      <c r="M12" s="43">
        <f t="shared" si="4"/>
        <v>0</v>
      </c>
      <c r="N12" s="46">
        <f t="shared" si="3"/>
        <v>1</v>
      </c>
      <c r="O12" s="46">
        <v>1</v>
      </c>
      <c r="P12" s="54">
        <v>196652.73</v>
      </c>
      <c r="Q12" s="65">
        <v>-5958139.7400000002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49" t="s">
        <v>20</v>
      </c>
      <c r="D13" s="42">
        <v>1.28</v>
      </c>
      <c r="E13" s="47">
        <v>1.18</v>
      </c>
      <c r="F13" s="47">
        <v>1.02</v>
      </c>
      <c r="G13" s="42">
        <f t="shared" si="0"/>
        <v>1</v>
      </c>
      <c r="H13" s="53">
        <v>6453457.4100000001</v>
      </c>
      <c r="I13" s="65">
        <v>-840870.87</v>
      </c>
      <c r="J13" s="42">
        <f t="shared" si="1"/>
        <v>1</v>
      </c>
      <c r="K13" s="57">
        <f t="shared" si="2"/>
        <v>-840870.87</v>
      </c>
      <c r="L13" s="45">
        <f t="shared" si="5"/>
        <v>-7.6747306158911179</v>
      </c>
      <c r="M13" s="43">
        <f t="shared" si="4"/>
        <v>0</v>
      </c>
      <c r="N13" s="46">
        <f t="shared" si="3"/>
        <v>2</v>
      </c>
      <c r="O13" s="46">
        <v>1</v>
      </c>
      <c r="P13" s="84">
        <v>-305999.98</v>
      </c>
      <c r="Q13" s="53">
        <v>368721.29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49" t="s">
        <v>19</v>
      </c>
      <c r="D14" s="47">
        <v>1.79</v>
      </c>
      <c r="E14" s="47">
        <v>1.57</v>
      </c>
      <c r="F14" s="56">
        <v>1</v>
      </c>
      <c r="G14" s="47">
        <f t="shared" si="0"/>
        <v>0</v>
      </c>
      <c r="H14" s="53">
        <v>11666195.220000001</v>
      </c>
      <c r="I14" s="65">
        <v>-414440.15</v>
      </c>
      <c r="J14" s="42">
        <f t="shared" si="1"/>
        <v>1</v>
      </c>
      <c r="K14" s="57">
        <f t="shared" si="2"/>
        <v>-414440.15</v>
      </c>
      <c r="L14" s="45">
        <f t="shared" si="5"/>
        <v>-28.149288190345459</v>
      </c>
      <c r="M14" s="43">
        <f t="shared" si="4"/>
        <v>0</v>
      </c>
      <c r="N14" s="46">
        <f t="shared" si="3"/>
        <v>1</v>
      </c>
      <c r="O14" s="46">
        <v>0</v>
      </c>
      <c r="P14" s="84">
        <v>-112591.89</v>
      </c>
      <c r="Q14" s="53">
        <v>72202.679999999993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49" t="s">
        <v>18</v>
      </c>
      <c r="D15" s="56">
        <v>2.5</v>
      </c>
      <c r="E15" s="47">
        <v>2.16</v>
      </c>
      <c r="F15" s="56">
        <v>1.7</v>
      </c>
      <c r="G15" s="47">
        <f t="shared" si="0"/>
        <v>0</v>
      </c>
      <c r="H15" s="53">
        <v>19442948.75</v>
      </c>
      <c r="I15" s="53">
        <v>1190708.75</v>
      </c>
      <c r="J15" s="47">
        <f t="shared" si="1"/>
        <v>0</v>
      </c>
      <c r="K15" s="51">
        <f t="shared" si="2"/>
        <v>1190708.75</v>
      </c>
      <c r="L15" s="45">
        <f t="shared" si="5"/>
        <v>16.328887101904645</v>
      </c>
      <c r="M15" s="43">
        <f t="shared" si="4"/>
        <v>0</v>
      </c>
      <c r="N15" s="46">
        <f t="shared" si="3"/>
        <v>0</v>
      </c>
      <c r="O15" s="46">
        <v>0</v>
      </c>
      <c r="P15" s="84">
        <v>-175956.52</v>
      </c>
      <c r="Q15" s="53">
        <v>9072735.1099999994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49" t="s">
        <v>17</v>
      </c>
      <c r="D16" s="56">
        <v>3</v>
      </c>
      <c r="E16" s="47">
        <v>2.34</v>
      </c>
      <c r="F16" s="47">
        <v>1.98</v>
      </c>
      <c r="G16" s="47">
        <f t="shared" si="0"/>
        <v>0</v>
      </c>
      <c r="H16" s="53">
        <v>52125174.840000004</v>
      </c>
      <c r="I16" s="53">
        <v>7127083.5899999999</v>
      </c>
      <c r="J16" s="47">
        <f t="shared" si="1"/>
        <v>0</v>
      </c>
      <c r="K16" s="51">
        <f t="shared" si="2"/>
        <v>7127083.5899999999</v>
      </c>
      <c r="L16" s="45">
        <f t="shared" si="5"/>
        <v>7.3136752476337943</v>
      </c>
      <c r="M16" s="43">
        <f t="shared" si="4"/>
        <v>0</v>
      </c>
      <c r="N16" s="46">
        <f t="shared" si="3"/>
        <v>0</v>
      </c>
      <c r="O16" s="46">
        <v>0</v>
      </c>
      <c r="P16" s="84">
        <v>-2059955.8</v>
      </c>
      <c r="Q16" s="53">
        <v>25548804.18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49" t="s">
        <v>16</v>
      </c>
      <c r="D17" s="47">
        <v>2.0299999999999998</v>
      </c>
      <c r="E17" s="47">
        <v>1.61</v>
      </c>
      <c r="F17" s="47">
        <v>1.28</v>
      </c>
      <c r="G17" s="47">
        <f t="shared" si="0"/>
        <v>0</v>
      </c>
      <c r="H17" s="53">
        <v>3718967.68</v>
      </c>
      <c r="I17" s="65">
        <v>-1062409.52</v>
      </c>
      <c r="J17" s="42">
        <f t="shared" si="1"/>
        <v>1</v>
      </c>
      <c r="K17" s="57">
        <f t="shared" si="2"/>
        <v>-1062409.52</v>
      </c>
      <c r="L17" s="45">
        <f t="shared" si="5"/>
        <v>-3.5005029698905559</v>
      </c>
      <c r="M17" s="42">
        <f t="shared" si="4"/>
        <v>1</v>
      </c>
      <c r="N17" s="46">
        <f t="shared" si="3"/>
        <v>2</v>
      </c>
      <c r="O17" s="46">
        <v>1</v>
      </c>
      <c r="P17" s="84">
        <v>-823721.43</v>
      </c>
      <c r="Q17" s="53">
        <v>999786.59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49" t="s">
        <v>15</v>
      </c>
      <c r="D18" s="42">
        <v>1.25</v>
      </c>
      <c r="E18" s="47">
        <v>1.02</v>
      </c>
      <c r="F18" s="42">
        <v>0.56000000000000005</v>
      </c>
      <c r="G18" s="42">
        <f t="shared" si="0"/>
        <v>2</v>
      </c>
      <c r="H18" s="53">
        <v>4240012.62</v>
      </c>
      <c r="I18" s="65">
        <v>-1417582.46</v>
      </c>
      <c r="J18" s="42">
        <f t="shared" si="1"/>
        <v>1</v>
      </c>
      <c r="K18" s="57">
        <f t="shared" si="2"/>
        <v>-1417582.46</v>
      </c>
      <c r="L18" s="45">
        <f t="shared" si="5"/>
        <v>-2.9910165649199696</v>
      </c>
      <c r="M18" s="42">
        <f t="shared" si="4"/>
        <v>2</v>
      </c>
      <c r="N18" s="46">
        <f t="shared" si="3"/>
        <v>5</v>
      </c>
      <c r="O18" s="46">
        <v>3</v>
      </c>
      <c r="P18" s="84">
        <v>-796980.52</v>
      </c>
      <c r="Q18" s="65">
        <v>-7414986.0999999996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49" t="s">
        <v>14</v>
      </c>
      <c r="D19" s="42">
        <v>0.75</v>
      </c>
      <c r="E19" s="42">
        <v>0.62</v>
      </c>
      <c r="F19" s="42">
        <v>0.37</v>
      </c>
      <c r="G19" s="42">
        <f t="shared" si="0"/>
        <v>3</v>
      </c>
      <c r="H19" s="65">
        <v>-3545406.22</v>
      </c>
      <c r="I19" s="65">
        <v>-1601439.49</v>
      </c>
      <c r="J19" s="42">
        <f t="shared" si="1"/>
        <v>2</v>
      </c>
      <c r="K19" s="57">
        <f t="shared" si="2"/>
        <v>-1601439.49</v>
      </c>
      <c r="L19" s="45">
        <f t="shared" si="5"/>
        <v>2.2138870947911995</v>
      </c>
      <c r="M19" s="42">
        <f t="shared" si="4"/>
        <v>2</v>
      </c>
      <c r="N19" s="46">
        <f t="shared" si="3"/>
        <v>7</v>
      </c>
      <c r="O19" s="46">
        <v>6</v>
      </c>
      <c r="P19" s="84">
        <v>-158219.95000000001</v>
      </c>
      <c r="Q19" s="65">
        <v>-9085717.4000000004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48" t="s">
        <v>13</v>
      </c>
      <c r="D20" s="47">
        <v>1.91</v>
      </c>
      <c r="E20" s="47">
        <v>1.66</v>
      </c>
      <c r="F20" s="47">
        <v>1.25</v>
      </c>
      <c r="G20" s="47">
        <f t="shared" si="0"/>
        <v>0</v>
      </c>
      <c r="H20" s="53">
        <v>5858980.54</v>
      </c>
      <c r="I20" s="65">
        <v>-935524.44</v>
      </c>
      <c r="J20" s="42">
        <f t="shared" si="1"/>
        <v>1</v>
      </c>
      <c r="K20" s="57">
        <f t="shared" si="2"/>
        <v>-935524.44</v>
      </c>
      <c r="L20" s="45">
        <f t="shared" si="5"/>
        <v>-6.2627765662648009</v>
      </c>
      <c r="M20" s="43">
        <f t="shared" si="4"/>
        <v>0</v>
      </c>
      <c r="N20" s="46">
        <f t="shared" si="3"/>
        <v>1</v>
      </c>
      <c r="O20" s="46">
        <v>1</v>
      </c>
      <c r="P20" s="84">
        <v>-611226.43999999994</v>
      </c>
      <c r="Q20" s="53">
        <v>1599504.24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38"/>
      <c r="N27" s="38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14">
      <colorScale>
        <cfvo type="min"/>
        <cfvo type="max"/>
        <color rgb="FFFCFCFF"/>
        <color rgb="FFF8696B"/>
      </colorScale>
    </cfRule>
    <cfRule type="colorScale" priority="16">
      <colorScale>
        <cfvo type="min"/>
        <cfvo type="max"/>
        <color rgb="FFFFFF00"/>
        <color rgb="FFFF0000"/>
      </colorScale>
    </cfRule>
    <cfRule type="colorScale" priority="18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7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5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opLeftCell="B1" zoomScale="70" zoomScaleNormal="7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15" sqref="D1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8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9" t="s">
        <v>84</v>
      </c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60" t="s">
        <v>53</v>
      </c>
      <c r="P1" s="68"/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85</v>
      </c>
      <c r="O2" s="112" t="s">
        <v>86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80"/>
      <c r="E5" s="80"/>
      <c r="F5" s="80"/>
      <c r="G5" s="47">
        <f t="shared" ref="G5:G20" si="0">(IF(D5&lt;1.5,1,0))+(IF(E5&lt;1,1,0))+(IF(F5&lt;0.8,1,0))</f>
        <v>3</v>
      </c>
      <c r="H5" s="81"/>
      <c r="I5" s="82"/>
      <c r="J5" s="42">
        <f t="shared" ref="J5:J20" si="1">IF(I5&lt;0,1,0)+IF(H5&lt;0,1,0)</f>
        <v>0</v>
      </c>
      <c r="K5" s="57">
        <f>SUM(I5/10)</f>
        <v>0</v>
      </c>
      <c r="L5" s="45" t="e">
        <f>+H5/K5</f>
        <v>#DIV/0!</v>
      </c>
      <c r="M5" s="43" t="b">
        <f>IF(AND(I5&lt;0,H5&lt;0),2,IF(AND(I5&gt;0,H5&gt;0),0,IF(AND(H5&lt;0,I5&gt;0),IF(ABS((H5/(I5/10)))&lt;3,0,IF(ABS((H5/(I5/10)))&gt;6,2,1)),IF(AND(H5&gt;0,I5&lt;0),IF(ABS((H5/(I5/10)))&lt;3,2,IF(ABS((H5/(I5/10)))&gt;6,0,1))))))</f>
        <v>0</v>
      </c>
      <c r="N5" s="46">
        <f t="shared" ref="N5:N20" si="2">SUM(G5+J5+M5)</f>
        <v>3</v>
      </c>
      <c r="O5" s="46">
        <f>มิ.ย.64!N5</f>
        <v>3</v>
      </c>
      <c r="P5" s="81"/>
      <c r="Q5" s="81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80"/>
      <c r="E6" s="80"/>
      <c r="F6" s="80"/>
      <c r="G6" s="55">
        <f t="shared" si="0"/>
        <v>3</v>
      </c>
      <c r="H6" s="81"/>
      <c r="I6" s="82"/>
      <c r="J6" s="55">
        <f>IF(I6&lt;0,1,0)+IF(H6&lt;0,1,0)</f>
        <v>0</v>
      </c>
      <c r="K6" s="57">
        <f t="shared" ref="K6:K20" si="3">SUM(I6/10)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IF(AND(I6&lt;0,H6&lt;0),2,IF(AND(I6&gt;0,H6&gt;0),0,IF(AND(H6&lt;0,I6&gt;0),IF(ABS((H6/(I6/10)))&lt;3,0,IF(ABS((H6/(I6/10)))&gt;6,2,1)),IF(AND(H6&gt;0,I6&lt;0),IF(ABS((H6/(I6/10)))&lt;3,2,IF(ABS((H6/(I6/10)))&gt;6,0,1))))))</f>
        <v>0</v>
      </c>
      <c r="N6" s="46">
        <f>SUM(G6+J6+M6)</f>
        <v>3</v>
      </c>
      <c r="O6" s="46">
        <f>มิ.ย.64!N6</f>
        <v>3</v>
      </c>
      <c r="P6" s="83"/>
      <c r="Q6" s="81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80"/>
      <c r="E7" s="80"/>
      <c r="F7" s="80"/>
      <c r="G7" s="42">
        <f t="shared" si="0"/>
        <v>3</v>
      </c>
      <c r="H7" s="83"/>
      <c r="I7" s="82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มิ.ย.64!N7</f>
        <v>3</v>
      </c>
      <c r="P7" s="81"/>
      <c r="Q7" s="81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80"/>
      <c r="E8" s="80"/>
      <c r="F8" s="80"/>
      <c r="G8" s="63">
        <f t="shared" si="0"/>
        <v>3</v>
      </c>
      <c r="H8" s="81"/>
      <c r="I8" s="82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มิ.ย.64!N8</f>
        <v>3</v>
      </c>
      <c r="P8" s="81"/>
      <c r="Q8" s="81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80"/>
      <c r="E9" s="80"/>
      <c r="F9" s="80"/>
      <c r="G9" s="47">
        <f t="shared" si="0"/>
        <v>3</v>
      </c>
      <c r="H9" s="81"/>
      <c r="I9" s="82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มิ.ย.64!N9</f>
        <v>3</v>
      </c>
      <c r="P9" s="81"/>
      <c r="Q9" s="81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80"/>
      <c r="E10" s="80"/>
      <c r="F10" s="80"/>
      <c r="G10" s="42">
        <f t="shared" si="0"/>
        <v>3</v>
      </c>
      <c r="H10" s="81"/>
      <c r="I10" s="82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มิ.ย.64!N10</f>
        <v>3</v>
      </c>
      <c r="P10" s="81"/>
      <c r="Q10" s="81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80"/>
      <c r="E11" s="80"/>
      <c r="F11" s="80"/>
      <c r="G11" s="42">
        <f t="shared" si="0"/>
        <v>3</v>
      </c>
      <c r="H11" s="83"/>
      <c r="I11" s="82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มิ.ย.64!N11</f>
        <v>3</v>
      </c>
      <c r="P11" s="81"/>
      <c r="Q11" s="81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80"/>
      <c r="E12" s="80"/>
      <c r="F12" s="80"/>
      <c r="G12" s="42">
        <f t="shared" si="0"/>
        <v>3</v>
      </c>
      <c r="H12" s="81"/>
      <c r="I12" s="82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มิ.ย.64!N12</f>
        <v>3</v>
      </c>
      <c r="P12" s="81"/>
      <c r="Q12" s="81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80"/>
      <c r="E13" s="80"/>
      <c r="F13" s="80"/>
      <c r="G13" s="42">
        <f t="shared" si="0"/>
        <v>3</v>
      </c>
      <c r="H13" s="81"/>
      <c r="I13" s="82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มิ.ย.64!N13</f>
        <v>3</v>
      </c>
      <c r="P13" s="81"/>
      <c r="Q13" s="81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80"/>
      <c r="E14" s="80"/>
      <c r="F14" s="80"/>
      <c r="G14" s="47">
        <f t="shared" si="0"/>
        <v>3</v>
      </c>
      <c r="H14" s="81"/>
      <c r="I14" s="82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มิ.ย.64!N14</f>
        <v>3</v>
      </c>
      <c r="P14" s="81"/>
      <c r="Q14" s="81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80"/>
      <c r="E15" s="80"/>
      <c r="F15" s="80"/>
      <c r="G15" s="47">
        <f t="shared" si="0"/>
        <v>3</v>
      </c>
      <c r="H15" s="81"/>
      <c r="I15" s="82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มิ.ย.64!N15</f>
        <v>3</v>
      </c>
      <c r="P15" s="81"/>
      <c r="Q15" s="81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80"/>
      <c r="E16" s="80"/>
      <c r="F16" s="80"/>
      <c r="G16" s="47">
        <f t="shared" si="0"/>
        <v>3</v>
      </c>
      <c r="H16" s="81"/>
      <c r="I16" s="82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มิ.ย.64!N16</f>
        <v>3</v>
      </c>
      <c r="P16" s="81"/>
      <c r="Q16" s="81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มิ.ย.64!N17</f>
        <v>3</v>
      </c>
      <c r="P17" s="76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74"/>
      <c r="E18" s="56"/>
      <c r="F18" s="74"/>
      <c r="G18" s="42">
        <f t="shared" si="0"/>
        <v>3</v>
      </c>
      <c r="H18" s="53"/>
      <c r="I18" s="65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มิ.ย.64!N18</f>
        <v>3</v>
      </c>
      <c r="P18" s="76"/>
      <c r="Q18" s="6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74"/>
      <c r="E19" s="74"/>
      <c r="F19" s="74"/>
      <c r="G19" s="42">
        <f t="shared" si="0"/>
        <v>3</v>
      </c>
      <c r="H19" s="65"/>
      <c r="I19" s="53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มิ.ย.64!N19</f>
        <v>3</v>
      </c>
      <c r="P19" s="76"/>
      <c r="Q19" s="6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56"/>
      <c r="E20" s="56"/>
      <c r="F20" s="56"/>
      <c r="G20" s="47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มิ.ย.64!N20</f>
        <v>3</v>
      </c>
      <c r="P20" s="76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6" sqref="I1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60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60" t="s">
        <v>53</v>
      </c>
      <c r="P1" s="41">
        <v>44182</v>
      </c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62</v>
      </c>
      <c r="O2" s="112" t="s">
        <v>61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47">
        <v>2.2200000000000002</v>
      </c>
      <c r="E5" s="47">
        <v>2.09</v>
      </c>
      <c r="F5" s="47">
        <v>0.91</v>
      </c>
      <c r="G5" s="47">
        <f t="shared" ref="G5:G20" si="0">(IF(D5&lt;1.5,1,0))+(IF(E5&lt;1,1,0))+(IF(F5&lt;0.8,1,0))</f>
        <v>0</v>
      </c>
      <c r="H5" s="53">
        <v>419338003.55000001</v>
      </c>
      <c r="I5" s="53">
        <v>66683248.780000001</v>
      </c>
      <c r="J5" s="47">
        <f t="shared" ref="J5:J20" si="1">IF(I5&lt;0,1,0)+IF(H5&lt;0,1,0)</f>
        <v>0</v>
      </c>
      <c r="K5" s="51">
        <f t="shared" ref="K5:K20" si="2">SUM(I5/2)</f>
        <v>33341624.390000001</v>
      </c>
      <c r="L5" s="45">
        <f>+H5/K5</f>
        <v>12.577011804972829</v>
      </c>
      <c r="M5" s="43">
        <f>IF(AND(I5&lt;0,H5&lt;0),2,IF(AND(I5&gt;0,H5&gt;0),0,IF(AND(H5&lt;0,I5&gt;0),IF(ABS((H5/(I5/2)))&lt;3,0,IF(ABS((H5/(I5/2)))&gt;6,2,1)),IF(AND(H5&gt;0,I5&lt;0),IF(ABS((H5/(I5/2)))&lt;3,2,IF(ABS((H5/(I5/2)))&gt;6,0,1))))))</f>
        <v>0</v>
      </c>
      <c r="N5" s="46">
        <f t="shared" ref="N5:N20" si="3">SUM(G5+J5+M5)</f>
        <v>0</v>
      </c>
      <c r="O5" s="46">
        <f>ต.ค.63!N5</f>
        <v>0</v>
      </c>
      <c r="P5" s="76">
        <v>82029230.180000007</v>
      </c>
      <c r="Q5" s="65">
        <v>-33109030.469999999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42">
        <v>1.05</v>
      </c>
      <c r="E6" s="47">
        <v>1.01</v>
      </c>
      <c r="F6" s="74">
        <v>0.7</v>
      </c>
      <c r="G6" s="55">
        <f t="shared" si="0"/>
        <v>2</v>
      </c>
      <c r="H6" s="53">
        <v>8931808.7300000004</v>
      </c>
      <c r="I6" s="53">
        <v>34608406.759999998</v>
      </c>
      <c r="J6" s="63">
        <f>IF(I6&lt;0,1,0)+IF(H6&lt;0,1,0)</f>
        <v>0</v>
      </c>
      <c r="K6" s="51">
        <f t="shared" si="2"/>
        <v>17304203.379999999</v>
      </c>
      <c r="L6" s="45">
        <f>+H6/K6</f>
        <v>0.51616410960144421</v>
      </c>
      <c r="M6" s="43">
        <f>IF(AND(I6&lt;0,H6&lt;0),2,IF(AND(I6&gt;0,H6&gt;0),0,IF(AND(H6&lt;0,I6&gt;0),IF(ABS((H6/(I6/2)))&lt;3,0,IF(ABS((H6/(I6/2)))&gt;6,2,1)),IF(AND(H6&gt;0,I6&lt;0),IF(ABS((H6/(I6/2)))&lt;3,2,IF(ABS((H6/(I6/2)))&gt;6,0,1))))))</f>
        <v>0</v>
      </c>
      <c r="N6" s="46">
        <f>SUM(G6+J6+M6)</f>
        <v>2</v>
      </c>
      <c r="O6" s="46">
        <f>ต.ค.63!N6</f>
        <v>4</v>
      </c>
      <c r="P6" s="76">
        <v>42139789.770000003</v>
      </c>
      <c r="Q6" s="65">
        <v>-49281903.859999999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56">
        <v>1.8</v>
      </c>
      <c r="E7" s="47">
        <v>1.65</v>
      </c>
      <c r="F7" s="47">
        <v>1.32</v>
      </c>
      <c r="G7" s="47">
        <f t="shared" si="0"/>
        <v>0</v>
      </c>
      <c r="H7" s="53">
        <v>18414667.879999999</v>
      </c>
      <c r="I7" s="53">
        <v>9098661.1699999999</v>
      </c>
      <c r="J7" s="47">
        <f t="shared" si="1"/>
        <v>0</v>
      </c>
      <c r="K7" s="51">
        <f t="shared" si="2"/>
        <v>4549330.585</v>
      </c>
      <c r="L7" s="45">
        <f t="shared" ref="L7:L20" si="4">+H7/K7</f>
        <v>4.0477752794480635</v>
      </c>
      <c r="M7" s="43">
        <f t="shared" ref="M7:M20" si="5">IF(AND(I7&lt;0,H7&lt;0),2,IF(AND(I7&gt;0,H7&gt;0),0,IF(AND(H7&lt;0,I7&gt;0),IF(ABS((H7/(I7/2)))&lt;3,0,IF(ABS((H7/(I7/2)))&gt;6,2,1)),IF(AND(H7&gt;0,I7&lt;0),IF(ABS((H7/(I7/2)))&lt;3,2,IF(ABS((H7/(I7/2)))&gt;6,0,1))))))</f>
        <v>0</v>
      </c>
      <c r="N7" s="46">
        <f t="shared" si="3"/>
        <v>0</v>
      </c>
      <c r="O7" s="46">
        <f>ต.ค.63!N7</f>
        <v>1</v>
      </c>
      <c r="P7" s="76">
        <v>9637716.4100000001</v>
      </c>
      <c r="Q7" s="53">
        <v>7253155.0800000001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>
        <v>2.75</v>
      </c>
      <c r="E8" s="47">
        <v>2.41</v>
      </c>
      <c r="F8" s="47">
        <v>1.89</v>
      </c>
      <c r="G8" s="63">
        <f t="shared" si="0"/>
        <v>0</v>
      </c>
      <c r="H8" s="53">
        <v>19896841.27</v>
      </c>
      <c r="I8" s="53">
        <v>8877461.9199999999</v>
      </c>
      <c r="J8" s="63">
        <f t="shared" si="1"/>
        <v>0</v>
      </c>
      <c r="K8" s="51">
        <f t="shared" si="2"/>
        <v>4438730.96</v>
      </c>
      <c r="L8" s="45">
        <f t="shared" si="4"/>
        <v>4.482551758442237</v>
      </c>
      <c r="M8" s="43">
        <f t="shared" si="5"/>
        <v>0</v>
      </c>
      <c r="N8" s="46">
        <f t="shared" si="3"/>
        <v>0</v>
      </c>
      <c r="O8" s="46">
        <f>ต.ค.63!N8</f>
        <v>1</v>
      </c>
      <c r="P8" s="76">
        <v>10181460.439999999</v>
      </c>
      <c r="Q8" s="53">
        <v>10095498.060000001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47">
        <v>2.0499999999999998</v>
      </c>
      <c r="E9" s="47">
        <v>1.84</v>
      </c>
      <c r="F9" s="56">
        <v>1.6</v>
      </c>
      <c r="G9" s="47">
        <f t="shared" si="0"/>
        <v>0</v>
      </c>
      <c r="H9" s="53">
        <v>21452965.07</v>
      </c>
      <c r="I9" s="53">
        <v>8534562.0999999996</v>
      </c>
      <c r="J9" s="47">
        <f t="shared" si="1"/>
        <v>0</v>
      </c>
      <c r="K9" s="51">
        <f t="shared" si="2"/>
        <v>4267281.05</v>
      </c>
      <c r="L9" s="45">
        <f t="shared" si="4"/>
        <v>5.0273147745916571</v>
      </c>
      <c r="M9" s="43">
        <f t="shared" si="5"/>
        <v>0</v>
      </c>
      <c r="N9" s="46">
        <f t="shared" si="3"/>
        <v>0</v>
      </c>
      <c r="O9" s="46">
        <f>ต.ค.63!N9</f>
        <v>1</v>
      </c>
      <c r="P9" s="76">
        <v>9396850.7200000007</v>
      </c>
      <c r="Q9" s="53">
        <v>12107659.43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47">
        <v>1.66</v>
      </c>
      <c r="E10" s="47">
        <v>1.55</v>
      </c>
      <c r="F10" s="47">
        <v>1.37</v>
      </c>
      <c r="G10" s="47">
        <f t="shared" si="0"/>
        <v>0</v>
      </c>
      <c r="H10" s="53">
        <v>11763274.25</v>
      </c>
      <c r="I10" s="53">
        <v>6390461.5499999998</v>
      </c>
      <c r="J10" s="47">
        <f t="shared" si="1"/>
        <v>0</v>
      </c>
      <c r="K10" s="51">
        <f t="shared" si="2"/>
        <v>3195230.7749999999</v>
      </c>
      <c r="L10" s="45">
        <f t="shared" si="4"/>
        <v>3.6815100624461157</v>
      </c>
      <c r="M10" s="43">
        <f t="shared" si="5"/>
        <v>0</v>
      </c>
      <c r="N10" s="46">
        <f t="shared" si="3"/>
        <v>0</v>
      </c>
      <c r="O10" s="46">
        <f>ต.ค.63!N10</f>
        <v>2</v>
      </c>
      <c r="P10" s="76">
        <v>6850756.3099999996</v>
      </c>
      <c r="Q10" s="53">
        <v>6651716.75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42">
        <v>1.32</v>
      </c>
      <c r="E11" s="47">
        <v>1.1599999999999999</v>
      </c>
      <c r="F11" s="47">
        <v>0.87</v>
      </c>
      <c r="G11" s="42">
        <f t="shared" si="0"/>
        <v>1</v>
      </c>
      <c r="H11" s="53">
        <v>20928366.789999999</v>
      </c>
      <c r="I11" s="53">
        <v>13492138.890000001</v>
      </c>
      <c r="J11" s="47">
        <f t="shared" si="1"/>
        <v>0</v>
      </c>
      <c r="K11" s="51">
        <f t="shared" si="2"/>
        <v>6746069.4450000003</v>
      </c>
      <c r="L11" s="45">
        <f t="shared" si="4"/>
        <v>3.1023052698503606</v>
      </c>
      <c r="M11" s="43">
        <f t="shared" si="5"/>
        <v>0</v>
      </c>
      <c r="N11" s="46">
        <f t="shared" si="3"/>
        <v>1</v>
      </c>
      <c r="O11" s="46">
        <f>ต.ค.63!N11</f>
        <v>5</v>
      </c>
      <c r="P11" s="76">
        <v>16059031.449999999</v>
      </c>
      <c r="Q11" s="65">
        <v>-8724946.6999999993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47">
        <v>1.65</v>
      </c>
      <c r="E12" s="47">
        <v>1.47</v>
      </c>
      <c r="F12" s="47">
        <v>1.1499999999999999</v>
      </c>
      <c r="G12" s="47">
        <f t="shared" si="0"/>
        <v>0</v>
      </c>
      <c r="H12" s="53">
        <v>19063465.719999999</v>
      </c>
      <c r="I12" s="53">
        <v>10617481.76</v>
      </c>
      <c r="J12" s="47">
        <f t="shared" si="1"/>
        <v>0</v>
      </c>
      <c r="K12" s="51">
        <f t="shared" si="2"/>
        <v>5308740.88</v>
      </c>
      <c r="L12" s="45">
        <f t="shared" si="4"/>
        <v>3.5909580352318873</v>
      </c>
      <c r="M12" s="43">
        <f t="shared" si="5"/>
        <v>0</v>
      </c>
      <c r="N12" s="46">
        <f t="shared" si="3"/>
        <v>0</v>
      </c>
      <c r="O12" s="46">
        <f>ต.ค.63!N12</f>
        <v>1</v>
      </c>
      <c r="P12" s="76">
        <v>10984441.75</v>
      </c>
      <c r="Q12" s="53">
        <v>4403662.25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47">
        <v>1.64</v>
      </c>
      <c r="E13" s="47">
        <v>1.55</v>
      </c>
      <c r="F13" s="47">
        <v>1.39</v>
      </c>
      <c r="G13" s="47">
        <f t="shared" si="0"/>
        <v>0</v>
      </c>
      <c r="H13" s="53">
        <v>16842276.539999999</v>
      </c>
      <c r="I13" s="53">
        <v>8946087.8599999994</v>
      </c>
      <c r="J13" s="47">
        <f t="shared" si="1"/>
        <v>0</v>
      </c>
      <c r="K13" s="51">
        <f t="shared" si="2"/>
        <v>4473043.93</v>
      </c>
      <c r="L13" s="45">
        <f t="shared" si="4"/>
        <v>3.7652830608350407</v>
      </c>
      <c r="M13" s="43">
        <f t="shared" si="5"/>
        <v>0</v>
      </c>
      <c r="N13" s="46">
        <f t="shared" si="3"/>
        <v>0</v>
      </c>
      <c r="O13" s="46">
        <f>ต.ค.63!N13</f>
        <v>2</v>
      </c>
      <c r="P13" s="76">
        <v>10013495.85</v>
      </c>
      <c r="Q13" s="53">
        <v>10114399.67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47">
        <v>2.4300000000000002</v>
      </c>
      <c r="E14" s="56">
        <v>2.2999999999999998</v>
      </c>
      <c r="F14" s="47">
        <v>1.72</v>
      </c>
      <c r="G14" s="47">
        <f t="shared" si="0"/>
        <v>0</v>
      </c>
      <c r="H14" s="53">
        <v>22279427.75</v>
      </c>
      <c r="I14" s="53">
        <v>12551453.369999999</v>
      </c>
      <c r="J14" s="47">
        <f t="shared" si="1"/>
        <v>0</v>
      </c>
      <c r="K14" s="51">
        <f t="shared" si="2"/>
        <v>6275726.6849999996</v>
      </c>
      <c r="L14" s="45">
        <f t="shared" si="4"/>
        <v>3.5500952906778798</v>
      </c>
      <c r="M14" s="43">
        <f t="shared" si="5"/>
        <v>0</v>
      </c>
      <c r="N14" s="46">
        <f t="shared" si="3"/>
        <v>0</v>
      </c>
      <c r="O14" s="46">
        <f>ต.ค.63!N14</f>
        <v>1</v>
      </c>
      <c r="P14" s="76">
        <v>13155149.890000001</v>
      </c>
      <c r="Q14" s="53">
        <v>11186823.560000001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56">
        <v>3.3</v>
      </c>
      <c r="E15" s="47">
        <v>2.99</v>
      </c>
      <c r="F15" s="47">
        <v>2.4700000000000002</v>
      </c>
      <c r="G15" s="47">
        <f t="shared" si="0"/>
        <v>0</v>
      </c>
      <c r="H15" s="53">
        <v>30412449.940000001</v>
      </c>
      <c r="I15" s="53">
        <v>12872203.449999999</v>
      </c>
      <c r="J15" s="47">
        <f t="shared" si="1"/>
        <v>0</v>
      </c>
      <c r="K15" s="51">
        <f t="shared" si="2"/>
        <v>6436101.7249999996</v>
      </c>
      <c r="L15" s="45">
        <f t="shared" si="4"/>
        <v>4.7252904381339631</v>
      </c>
      <c r="M15" s="43">
        <f t="shared" si="5"/>
        <v>0</v>
      </c>
      <c r="N15" s="46">
        <f t="shared" si="3"/>
        <v>0</v>
      </c>
      <c r="O15" s="46">
        <f>ต.ค.63!N15</f>
        <v>0</v>
      </c>
      <c r="P15" s="76">
        <v>12045322.310000001</v>
      </c>
      <c r="Q15" s="53">
        <v>19419279.32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47">
        <v>3.75</v>
      </c>
      <c r="E16" s="47">
        <v>3.07</v>
      </c>
      <c r="F16" s="47">
        <v>2.69</v>
      </c>
      <c r="G16" s="47">
        <f t="shared" si="0"/>
        <v>0</v>
      </c>
      <c r="H16" s="53">
        <v>70548672.430000007</v>
      </c>
      <c r="I16" s="54">
        <v>31578072.059999999</v>
      </c>
      <c r="J16" s="47">
        <f t="shared" si="1"/>
        <v>0</v>
      </c>
      <c r="K16" s="51">
        <f t="shared" si="2"/>
        <v>15789036.029999999</v>
      </c>
      <c r="L16" s="45">
        <f t="shared" si="4"/>
        <v>4.4682064374261872</v>
      </c>
      <c r="M16" s="43">
        <f t="shared" si="5"/>
        <v>0</v>
      </c>
      <c r="N16" s="46">
        <f t="shared" si="3"/>
        <v>0</v>
      </c>
      <c r="O16" s="46">
        <f>ต.ค.63!N16</f>
        <v>0</v>
      </c>
      <c r="P16" s="76">
        <v>21446619.579999998</v>
      </c>
      <c r="Q16" s="53">
        <v>43280459.549999997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47">
        <v>3.06</v>
      </c>
      <c r="E17" s="47">
        <v>2.75</v>
      </c>
      <c r="F17" s="47">
        <v>2.5099999999999998</v>
      </c>
      <c r="G17" s="47">
        <f t="shared" si="0"/>
        <v>0</v>
      </c>
      <c r="H17" s="53">
        <v>10322394.060000001</v>
      </c>
      <c r="I17" s="54">
        <v>5366993.7300000004</v>
      </c>
      <c r="J17" s="47">
        <f t="shared" si="1"/>
        <v>0</v>
      </c>
      <c r="K17" s="51">
        <f t="shared" si="2"/>
        <v>2683496.8650000002</v>
      </c>
      <c r="L17" s="45">
        <f t="shared" si="4"/>
        <v>3.8466205027595586</v>
      </c>
      <c r="M17" s="43">
        <f t="shared" si="5"/>
        <v>0</v>
      </c>
      <c r="N17" s="46">
        <f t="shared" si="3"/>
        <v>0</v>
      </c>
      <c r="O17" s="46">
        <f>ต.ค.63!N17</f>
        <v>2</v>
      </c>
      <c r="P17" s="76">
        <v>5844369.9100000001</v>
      </c>
      <c r="Q17" s="53">
        <v>7572886.8099999996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47">
        <v>1.85</v>
      </c>
      <c r="E18" s="47">
        <v>1.65</v>
      </c>
      <c r="F18" s="47">
        <v>1.21</v>
      </c>
      <c r="G18" s="47">
        <f t="shared" si="0"/>
        <v>0</v>
      </c>
      <c r="H18" s="53">
        <v>16485042.890000001</v>
      </c>
      <c r="I18" s="53">
        <v>10317911.310000001</v>
      </c>
      <c r="J18" s="47">
        <f t="shared" si="1"/>
        <v>0</v>
      </c>
      <c r="K18" s="51">
        <f t="shared" si="2"/>
        <v>5158955.6550000003</v>
      </c>
      <c r="L18" s="45">
        <f t="shared" si="4"/>
        <v>3.1954224832351268</v>
      </c>
      <c r="M18" s="47">
        <f t="shared" si="5"/>
        <v>0</v>
      </c>
      <c r="N18" s="46">
        <f t="shared" si="3"/>
        <v>0</v>
      </c>
      <c r="O18" s="46">
        <f>ต.ค.63!N18</f>
        <v>5</v>
      </c>
      <c r="P18" s="76">
        <v>11559115.189999999</v>
      </c>
      <c r="Q18" s="53">
        <v>4004627.28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74">
        <v>1.4</v>
      </c>
      <c r="E19" s="47">
        <v>1.27</v>
      </c>
      <c r="F19" s="47">
        <v>0.98</v>
      </c>
      <c r="G19" s="42">
        <f t="shared" si="0"/>
        <v>1</v>
      </c>
      <c r="H19" s="53">
        <v>6042834.1799999997</v>
      </c>
      <c r="I19" s="53">
        <v>3318129.36</v>
      </c>
      <c r="J19" s="47">
        <f t="shared" si="1"/>
        <v>0</v>
      </c>
      <c r="K19" s="51">
        <f t="shared" si="2"/>
        <v>1659064.68</v>
      </c>
      <c r="L19" s="45">
        <f t="shared" si="4"/>
        <v>3.6423138005686431</v>
      </c>
      <c r="M19" s="47">
        <f t="shared" si="5"/>
        <v>0</v>
      </c>
      <c r="N19" s="46">
        <f t="shared" si="3"/>
        <v>1</v>
      </c>
      <c r="O19" s="46">
        <f>ต.ค.63!N19</f>
        <v>7</v>
      </c>
      <c r="P19" s="76">
        <v>5109859.46</v>
      </c>
      <c r="Q19" s="65">
        <v>-360789.67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47">
        <v>2.69</v>
      </c>
      <c r="E20" s="47">
        <v>2.4900000000000002</v>
      </c>
      <c r="F20" s="47">
        <v>2.0299999999999998</v>
      </c>
      <c r="G20" s="47">
        <f t="shared" si="0"/>
        <v>0</v>
      </c>
      <c r="H20" s="53">
        <v>11407941.1</v>
      </c>
      <c r="I20" s="53">
        <v>4704940.03</v>
      </c>
      <c r="J20" s="47">
        <f t="shared" si="1"/>
        <v>0</v>
      </c>
      <c r="K20" s="51">
        <f t="shared" si="2"/>
        <v>2352470.0150000001</v>
      </c>
      <c r="L20" s="45">
        <f t="shared" si="4"/>
        <v>4.8493460181255488</v>
      </c>
      <c r="M20" s="43">
        <f t="shared" si="5"/>
        <v>0</v>
      </c>
      <c r="N20" s="46">
        <f t="shared" si="3"/>
        <v>0</v>
      </c>
      <c r="O20" s="46">
        <f>ต.ค.63!N20</f>
        <v>1</v>
      </c>
      <c r="P20" s="76">
        <v>5355501.03</v>
      </c>
      <c r="Q20" s="53">
        <v>6933261.4699999997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2"/>
      <c r="N27" s="52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C1:N1"/>
    <mergeCell ref="C2:C4"/>
    <mergeCell ref="D2:G2"/>
    <mergeCell ref="H2:J2"/>
    <mergeCell ref="K2:M2"/>
    <mergeCell ref="N2:N4"/>
    <mergeCell ref="L3:L4"/>
    <mergeCell ref="M3:M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L23:N24"/>
    <mergeCell ref="L25:N26"/>
    <mergeCell ref="K27:L27"/>
    <mergeCell ref="L30:N31"/>
    <mergeCell ref="O2:O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tabSelected="1"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D20" sqref="D2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7" width="21.57031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63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66" t="s">
        <v>53</v>
      </c>
      <c r="P1" s="67">
        <v>242537</v>
      </c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64</v>
      </c>
      <c r="O2" s="112" t="s">
        <v>65</v>
      </c>
      <c r="P2" s="113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13"/>
      <c r="Q3" s="113"/>
    </row>
    <row r="4" spans="1:25" ht="36.75" customHeight="1" thickBot="1">
      <c r="C4" s="130"/>
      <c r="D4" s="131"/>
      <c r="E4" s="131"/>
      <c r="F4" s="131"/>
      <c r="G4" s="132"/>
      <c r="H4" s="133"/>
      <c r="I4" s="130"/>
      <c r="J4" s="134"/>
      <c r="K4" s="135"/>
      <c r="L4" s="130"/>
      <c r="M4" s="136"/>
      <c r="N4" s="137"/>
      <c r="O4" s="120"/>
      <c r="P4" s="138"/>
      <c r="Q4" s="138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47">
        <v>2.31</v>
      </c>
      <c r="E5" s="47">
        <v>2.17</v>
      </c>
      <c r="F5" s="47">
        <v>0.87</v>
      </c>
      <c r="G5" s="47">
        <f t="shared" ref="G5:G20" si="0">(IF(D5&lt;1.5,1,0))+(IF(E5&lt;1,1,0))+(IF(F5&lt;0.8,1,0))</f>
        <v>0</v>
      </c>
      <c r="H5" s="53">
        <v>448060008.02999997</v>
      </c>
      <c r="I5" s="53">
        <v>81514785.079999998</v>
      </c>
      <c r="J5" s="47">
        <f t="shared" ref="J5:J20" si="1">IF(I5&lt;0,1,0)+IF(H5&lt;0,1,0)</f>
        <v>0</v>
      </c>
      <c r="K5" s="51">
        <f t="shared" ref="K5:K17" si="2">SUM(I5/3)</f>
        <v>27171595.026666667</v>
      </c>
      <c r="L5" s="45">
        <f>+H5/K5</f>
        <v>16.490014943556542</v>
      </c>
      <c r="M5" s="43">
        <f>IF(AND(I5&lt;0,H5&lt;0),2,IF(AND(I5&gt;0,H5&gt;0),0,IF(AND(H5&lt;0,I5&gt;0),IF(ABS((H5/(I5/3)))&lt;3,0,IF(ABS((H5/(I5/3)))&gt;6,2,1)),IF(AND(H5&gt;0,I5&lt;0),IF(ABS((H5/(I5/3)))&lt;3,2,IF(ABS((H5/(I5/3)))&gt;6,0,1))))))</f>
        <v>0</v>
      </c>
      <c r="N5" s="46">
        <f t="shared" ref="N5:N20" si="3">SUM(G5+J5+M5)</f>
        <v>0</v>
      </c>
      <c r="O5" s="46">
        <f>พ.ย.63!N5</f>
        <v>0</v>
      </c>
      <c r="P5" s="76">
        <v>104507434.31</v>
      </c>
      <c r="Q5" s="65">
        <v>-45861274.520000003</v>
      </c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42">
        <v>1.04</v>
      </c>
      <c r="E6" s="42">
        <v>0.97</v>
      </c>
      <c r="F6" s="42">
        <v>0.62</v>
      </c>
      <c r="G6" s="55">
        <f t="shared" si="0"/>
        <v>3</v>
      </c>
      <c r="H6" s="53">
        <v>6712747.3899999997</v>
      </c>
      <c r="I6" s="53">
        <v>30272409.82</v>
      </c>
      <c r="J6" s="63">
        <f>IF(I6&lt;0,1,0)+IF(H6&lt;0,1,0)</f>
        <v>0</v>
      </c>
      <c r="K6" s="51">
        <f t="shared" si="2"/>
        <v>10090803.273333333</v>
      </c>
      <c r="L6" s="45">
        <f>+H6/K6</f>
        <v>0.6652341947582685</v>
      </c>
      <c r="M6" s="43">
        <f t="shared" ref="M6:M20" si="4">IF(AND(I6&lt;0,H6&lt;0),2,IF(AND(I6&gt;0,H6&gt;0),0,IF(AND(H6&lt;0,I6&gt;0),IF(ABS((H6/(I6/3)))&lt;3,0,IF(ABS((H6/(I6/3)))&gt;6,2,1)),IF(AND(H6&gt;0,I6&lt;0),IF(ABS((H6/(I6/3)))&lt;3,2,IF(ABS((H6/(I6/3)))&gt;6,0,1))))))</f>
        <v>0</v>
      </c>
      <c r="N6" s="46">
        <f>SUM(G6+J6+M6)</f>
        <v>3</v>
      </c>
      <c r="O6" s="46">
        <f>พ.ย.63!N6</f>
        <v>2</v>
      </c>
      <c r="P6" s="76">
        <v>41640206.890000001</v>
      </c>
      <c r="Q6" s="65">
        <v>-62262187.490000002</v>
      </c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47">
        <v>1.69</v>
      </c>
      <c r="E7" s="47">
        <v>1.54</v>
      </c>
      <c r="F7" s="47">
        <v>1.21</v>
      </c>
      <c r="G7" s="47">
        <f t="shared" si="0"/>
        <v>0</v>
      </c>
      <c r="H7" s="53">
        <v>16334697.460000001</v>
      </c>
      <c r="I7" s="53">
        <v>6905529.79</v>
      </c>
      <c r="J7" s="47">
        <f t="shared" si="1"/>
        <v>0</v>
      </c>
      <c r="K7" s="51">
        <f t="shared" si="2"/>
        <v>2301843.2633333332</v>
      </c>
      <c r="L7" s="45">
        <f t="shared" ref="L7:L20" si="5">+H7/K7</f>
        <v>7.096355221139377</v>
      </c>
      <c r="M7" s="43">
        <f t="shared" si="4"/>
        <v>0</v>
      </c>
      <c r="N7" s="46">
        <f t="shared" si="3"/>
        <v>0</v>
      </c>
      <c r="O7" s="46">
        <f>พ.ย.63!N7</f>
        <v>0</v>
      </c>
      <c r="P7" s="76">
        <v>7713945.9900000002</v>
      </c>
      <c r="Q7" s="53">
        <v>4915083.91</v>
      </c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>
        <v>2.65</v>
      </c>
      <c r="E8" s="47">
        <v>2.3199999999999998</v>
      </c>
      <c r="F8" s="47">
        <v>1.82</v>
      </c>
      <c r="G8" s="63">
        <f t="shared" si="0"/>
        <v>0</v>
      </c>
      <c r="H8" s="53">
        <v>18841156.129999999</v>
      </c>
      <c r="I8" s="53">
        <v>7466860.04</v>
      </c>
      <c r="J8" s="63">
        <f t="shared" si="1"/>
        <v>0</v>
      </c>
      <c r="K8" s="51">
        <f t="shared" si="2"/>
        <v>2488953.3466666667</v>
      </c>
      <c r="L8" s="45">
        <f t="shared" si="5"/>
        <v>7.569911326475057</v>
      </c>
      <c r="M8" s="43">
        <f t="shared" si="4"/>
        <v>0</v>
      </c>
      <c r="N8" s="46">
        <f t="shared" si="3"/>
        <v>0</v>
      </c>
      <c r="O8" s="46">
        <f>พ.ย.63!N8</f>
        <v>0</v>
      </c>
      <c r="P8" s="76">
        <v>9494703.5999999996</v>
      </c>
      <c r="Q8" s="53">
        <v>9404149</v>
      </c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47">
        <v>2.02</v>
      </c>
      <c r="E9" s="47">
        <v>1.82</v>
      </c>
      <c r="F9" s="47">
        <v>1.53</v>
      </c>
      <c r="G9" s="47">
        <f t="shared" si="0"/>
        <v>0</v>
      </c>
      <c r="H9" s="53">
        <v>19948075.02</v>
      </c>
      <c r="I9" s="53">
        <v>6589064.1699999999</v>
      </c>
      <c r="J9" s="47">
        <f t="shared" si="1"/>
        <v>0</v>
      </c>
      <c r="K9" s="51">
        <f t="shared" si="2"/>
        <v>2196354.7233333332</v>
      </c>
      <c r="L9" s="45">
        <f t="shared" si="5"/>
        <v>9.0823557816405369</v>
      </c>
      <c r="M9" s="43">
        <f t="shared" si="4"/>
        <v>0</v>
      </c>
      <c r="N9" s="46">
        <f t="shared" si="3"/>
        <v>0</v>
      </c>
      <c r="O9" s="46">
        <f>พ.ย.63!N9</f>
        <v>0</v>
      </c>
      <c r="P9" s="76">
        <v>7882497.0999999996</v>
      </c>
      <c r="Q9" s="53">
        <v>10333276.34</v>
      </c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47">
        <v>1.63</v>
      </c>
      <c r="E10" s="56">
        <v>1.5</v>
      </c>
      <c r="F10" s="56">
        <v>1.3</v>
      </c>
      <c r="G10" s="47">
        <f t="shared" si="0"/>
        <v>0</v>
      </c>
      <c r="H10" s="53">
        <v>10572388.41</v>
      </c>
      <c r="I10" s="53">
        <v>5119216.74</v>
      </c>
      <c r="J10" s="47">
        <f t="shared" si="1"/>
        <v>0</v>
      </c>
      <c r="K10" s="51">
        <f t="shared" si="2"/>
        <v>1706405.58</v>
      </c>
      <c r="L10" s="45">
        <f t="shared" si="5"/>
        <v>6.1957066560928613</v>
      </c>
      <c r="M10" s="43">
        <f t="shared" si="4"/>
        <v>0</v>
      </c>
      <c r="N10" s="46">
        <f t="shared" si="3"/>
        <v>0</v>
      </c>
      <c r="O10" s="46">
        <f>พ.ย.63!N10</f>
        <v>0</v>
      </c>
      <c r="P10" s="76">
        <v>5809869.1500000004</v>
      </c>
      <c r="Q10" s="53">
        <v>4956803.21</v>
      </c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69">
        <v>1.28</v>
      </c>
      <c r="E11" s="47">
        <v>1.1299999999999999</v>
      </c>
      <c r="F11" s="56">
        <v>0.8</v>
      </c>
      <c r="G11" s="69">
        <f t="shared" si="0"/>
        <v>1</v>
      </c>
      <c r="H11" s="53">
        <v>17731318.609999999</v>
      </c>
      <c r="I11" s="53">
        <v>9041701.6699999999</v>
      </c>
      <c r="J11" s="47">
        <f t="shared" si="1"/>
        <v>0</v>
      </c>
      <c r="K11" s="51">
        <f t="shared" si="2"/>
        <v>3013900.5566666666</v>
      </c>
      <c r="L11" s="45">
        <f t="shared" si="5"/>
        <v>5.8831797123427982</v>
      </c>
      <c r="M11" s="43">
        <f t="shared" si="4"/>
        <v>0</v>
      </c>
      <c r="N11" s="46">
        <f t="shared" si="3"/>
        <v>1</v>
      </c>
      <c r="O11" s="46">
        <f>พ.ย.63!N11</f>
        <v>1</v>
      </c>
      <c r="P11" s="76">
        <v>12892040.51</v>
      </c>
      <c r="Q11" s="70">
        <v>-12822393.800000001</v>
      </c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47">
        <v>1.54</v>
      </c>
      <c r="E12" s="47">
        <v>1.35</v>
      </c>
      <c r="F12" s="47">
        <v>1.01</v>
      </c>
      <c r="G12" s="47">
        <f t="shared" si="0"/>
        <v>0</v>
      </c>
      <c r="H12" s="53">
        <v>16494412.91</v>
      </c>
      <c r="I12" s="53">
        <v>7820006.1299999999</v>
      </c>
      <c r="J12" s="47">
        <f t="shared" si="1"/>
        <v>0</v>
      </c>
      <c r="K12" s="51">
        <f t="shared" si="2"/>
        <v>2606668.71</v>
      </c>
      <c r="L12" s="45">
        <f t="shared" si="5"/>
        <v>6.3277749284833362</v>
      </c>
      <c r="M12" s="43">
        <f t="shared" si="4"/>
        <v>0</v>
      </c>
      <c r="N12" s="46">
        <f t="shared" si="3"/>
        <v>0</v>
      </c>
      <c r="O12" s="46">
        <f>พ.ย.63!N12</f>
        <v>0</v>
      </c>
      <c r="P12" s="76">
        <v>8412504.9000000004</v>
      </c>
      <c r="Q12" s="53">
        <v>336895.59</v>
      </c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47">
        <v>1.67</v>
      </c>
      <c r="E13" s="47">
        <v>1.58</v>
      </c>
      <c r="F13" s="47">
        <v>1.37</v>
      </c>
      <c r="G13" s="47">
        <f t="shared" si="0"/>
        <v>0</v>
      </c>
      <c r="H13" s="53">
        <v>15182277.43</v>
      </c>
      <c r="I13" s="53">
        <v>6958015.9900000002</v>
      </c>
      <c r="J13" s="47">
        <f t="shared" si="1"/>
        <v>0</v>
      </c>
      <c r="K13" s="51">
        <f t="shared" si="2"/>
        <v>2319338.6633333336</v>
      </c>
      <c r="L13" s="45">
        <f t="shared" si="5"/>
        <v>6.5459510808051471</v>
      </c>
      <c r="M13" s="43">
        <f t="shared" si="4"/>
        <v>0</v>
      </c>
      <c r="N13" s="46">
        <f t="shared" si="3"/>
        <v>0</v>
      </c>
      <c r="O13" s="46">
        <f>พ.ย.63!N13</f>
        <v>0</v>
      </c>
      <c r="P13" s="76">
        <v>8519649.2699999996</v>
      </c>
      <c r="Q13" s="53">
        <v>8209333.4500000002</v>
      </c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47">
        <v>2.36</v>
      </c>
      <c r="E14" s="47">
        <v>2.1800000000000002</v>
      </c>
      <c r="F14" s="47">
        <v>1.58</v>
      </c>
      <c r="G14" s="47">
        <f t="shared" si="0"/>
        <v>0</v>
      </c>
      <c r="H14" s="53">
        <v>21016632.57</v>
      </c>
      <c r="I14" s="53">
        <v>11373742.869999999</v>
      </c>
      <c r="J14" s="47">
        <f t="shared" si="1"/>
        <v>0</v>
      </c>
      <c r="K14" s="51">
        <f t="shared" si="2"/>
        <v>3791247.6233333331</v>
      </c>
      <c r="L14" s="45">
        <f t="shared" si="5"/>
        <v>5.5434607965601046</v>
      </c>
      <c r="M14" s="43">
        <f t="shared" si="4"/>
        <v>0</v>
      </c>
      <c r="N14" s="46">
        <f t="shared" si="3"/>
        <v>0</v>
      </c>
      <c r="O14" s="46">
        <f>พ.ย.63!N14</f>
        <v>0</v>
      </c>
      <c r="P14" s="76">
        <v>12279287.65</v>
      </c>
      <c r="Q14" s="53">
        <v>8979709.5800000001</v>
      </c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47">
        <v>3.27</v>
      </c>
      <c r="E15" s="47">
        <v>2.95</v>
      </c>
      <c r="F15" s="47">
        <v>2.4300000000000002</v>
      </c>
      <c r="G15" s="47">
        <f t="shared" si="0"/>
        <v>0</v>
      </c>
      <c r="H15" s="53">
        <v>28374835.899999999</v>
      </c>
      <c r="I15" s="53">
        <v>10475506.92</v>
      </c>
      <c r="J15" s="47">
        <f t="shared" si="1"/>
        <v>0</v>
      </c>
      <c r="K15" s="51">
        <f t="shared" si="2"/>
        <v>3491835.64</v>
      </c>
      <c r="L15" s="45">
        <f t="shared" si="5"/>
        <v>8.1260514025797619</v>
      </c>
      <c r="M15" s="43">
        <f t="shared" si="4"/>
        <v>0</v>
      </c>
      <c r="N15" s="46">
        <f t="shared" si="3"/>
        <v>0</v>
      </c>
      <c r="O15" s="46">
        <f>พ.ย.63!N15</f>
        <v>0</v>
      </c>
      <c r="P15" s="76">
        <v>10188409.91</v>
      </c>
      <c r="Q15" s="53">
        <v>17876664.289999999</v>
      </c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47">
        <v>3.82</v>
      </c>
      <c r="E16" s="47">
        <v>3.11</v>
      </c>
      <c r="F16" s="47">
        <v>2.74</v>
      </c>
      <c r="G16" s="47">
        <f t="shared" si="0"/>
        <v>0</v>
      </c>
      <c r="H16" s="53">
        <v>65522957.340000004</v>
      </c>
      <c r="I16" s="53">
        <v>30073820.699999999</v>
      </c>
      <c r="J16" s="47">
        <f t="shared" si="1"/>
        <v>0</v>
      </c>
      <c r="K16" s="51">
        <f t="shared" si="2"/>
        <v>10024606.9</v>
      </c>
      <c r="L16" s="45">
        <f t="shared" si="5"/>
        <v>6.5362121421439481</v>
      </c>
      <c r="M16" s="43">
        <f t="shared" si="4"/>
        <v>0</v>
      </c>
      <c r="N16" s="46">
        <f t="shared" si="3"/>
        <v>0</v>
      </c>
      <c r="O16" s="46">
        <f>พ.ย.63!N16</f>
        <v>0</v>
      </c>
      <c r="P16" s="76">
        <v>20786930.899999999</v>
      </c>
      <c r="Q16" s="53">
        <v>40414527.780000001</v>
      </c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47">
        <v>2.82</v>
      </c>
      <c r="E17" s="47">
        <v>2.52</v>
      </c>
      <c r="F17" s="47">
        <v>2.29</v>
      </c>
      <c r="G17" s="47">
        <f t="shared" si="0"/>
        <v>0</v>
      </c>
      <c r="H17" s="53">
        <v>9141426.8000000007</v>
      </c>
      <c r="I17" s="53">
        <v>3781115.46</v>
      </c>
      <c r="J17" s="47">
        <f t="shared" si="1"/>
        <v>0</v>
      </c>
      <c r="K17" s="51">
        <f t="shared" si="2"/>
        <v>1260371.82</v>
      </c>
      <c r="L17" s="45">
        <f t="shared" si="5"/>
        <v>7.252960320867853</v>
      </c>
      <c r="M17" s="43">
        <f t="shared" si="4"/>
        <v>0</v>
      </c>
      <c r="N17" s="46">
        <f t="shared" si="3"/>
        <v>0</v>
      </c>
      <c r="O17" s="46">
        <f>พ.ย.63!N17</f>
        <v>0</v>
      </c>
      <c r="P17" s="76">
        <v>4483652.6500000004</v>
      </c>
      <c r="Q17" s="53">
        <v>6452728.2300000004</v>
      </c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47">
        <v>1.77</v>
      </c>
      <c r="E18" s="47">
        <v>1.58</v>
      </c>
      <c r="F18" s="47">
        <v>1.1200000000000001</v>
      </c>
      <c r="G18" s="47">
        <f t="shared" si="0"/>
        <v>0</v>
      </c>
      <c r="H18" s="53">
        <v>14595334.369999999</v>
      </c>
      <c r="I18" s="53">
        <v>8011090.7300000004</v>
      </c>
      <c r="J18" s="47">
        <f t="shared" si="1"/>
        <v>0</v>
      </c>
      <c r="K18" s="51">
        <f>SUM(I18/3)</f>
        <v>2670363.5766666667</v>
      </c>
      <c r="L18" s="45">
        <f t="shared" si="5"/>
        <v>5.4656731006715233</v>
      </c>
      <c r="M18" s="43">
        <f t="shared" si="4"/>
        <v>0</v>
      </c>
      <c r="N18" s="46">
        <f t="shared" si="3"/>
        <v>0</v>
      </c>
      <c r="O18" s="46">
        <f>พ.ย.63!N18</f>
        <v>0</v>
      </c>
      <c r="P18" s="76">
        <v>9872896.3900000006</v>
      </c>
      <c r="Q18" s="53">
        <v>2323264.9300000002</v>
      </c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69">
        <v>1.37</v>
      </c>
      <c r="E19" s="47">
        <v>1.21</v>
      </c>
      <c r="F19" s="47">
        <v>0.88</v>
      </c>
      <c r="G19" s="69">
        <f t="shared" si="0"/>
        <v>1</v>
      </c>
      <c r="H19" s="53">
        <v>5543818.1900000004</v>
      </c>
      <c r="I19" s="53">
        <v>2694433.56</v>
      </c>
      <c r="J19" s="47">
        <f t="shared" si="1"/>
        <v>0</v>
      </c>
      <c r="K19" s="51">
        <f>SUM(I19/3)</f>
        <v>898144.52</v>
      </c>
      <c r="L19" s="45">
        <f t="shared" si="5"/>
        <v>6.1725235377486918</v>
      </c>
      <c r="M19" s="43">
        <f t="shared" si="4"/>
        <v>0</v>
      </c>
      <c r="N19" s="46">
        <f t="shared" si="3"/>
        <v>1</v>
      </c>
      <c r="O19" s="46">
        <f>พ.ย.63!N19</f>
        <v>1</v>
      </c>
      <c r="P19" s="76">
        <v>4834674.22</v>
      </c>
      <c r="Q19" s="70">
        <v>-1721038.57</v>
      </c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56">
        <v>2.7</v>
      </c>
      <c r="E20" s="47">
        <v>2.44</v>
      </c>
      <c r="F20" s="47">
        <v>1.94</v>
      </c>
      <c r="G20" s="47">
        <f t="shared" si="0"/>
        <v>0</v>
      </c>
      <c r="H20" s="53">
        <v>10353036.119999999</v>
      </c>
      <c r="I20" s="53">
        <v>3323684.57</v>
      </c>
      <c r="J20" s="47">
        <f t="shared" si="1"/>
        <v>0</v>
      </c>
      <c r="K20" s="44">
        <f>SUM(I20/3)</f>
        <v>1107894.8566666667</v>
      </c>
      <c r="L20" s="45">
        <f t="shared" si="5"/>
        <v>9.3447821855128677</v>
      </c>
      <c r="M20" s="43">
        <f t="shared" si="4"/>
        <v>0</v>
      </c>
      <c r="N20" s="46">
        <f t="shared" si="3"/>
        <v>0</v>
      </c>
      <c r="O20" s="46">
        <f>พ.ย.63!N20</f>
        <v>0</v>
      </c>
      <c r="P20" s="76">
        <v>4300508.57</v>
      </c>
      <c r="Q20" s="53">
        <v>5736451.8399999999</v>
      </c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7" sqref="O17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19.1406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66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60" t="s">
        <v>53</v>
      </c>
      <c r="P1" s="68"/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67</v>
      </c>
      <c r="O2" s="112" t="s">
        <v>68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SUM(I5/4)</f>
        <v>0</v>
      </c>
      <c r="L5" s="45" t="e">
        <f>+H5/K5</f>
        <v>#DIV/0!</v>
      </c>
      <c r="M5" s="43" t="b">
        <f>IF(AND(I5&lt;0,H5&lt;0),2,IF(AND(I5&gt;0,H5&gt;0),0,IF(AND(H5&lt;0,I5&gt;0),IF(ABS((H5/(I5/4)))&lt;3,0,IF(ABS((H5/(I5/4)))&gt;6,2,1)),IF(AND(H5&gt;0,I5&lt;0),IF(ABS((H5/(I5/4)))&lt;3,2,IF(ABS((H5/(I5/4)))&gt;6,0,1))))))</f>
        <v>0</v>
      </c>
      <c r="N5" s="46">
        <f t="shared" ref="N5:N20" si="3">SUM(G5+J5+M5)</f>
        <v>3</v>
      </c>
      <c r="O5" s="46">
        <f>ธ.ค.63!N5</f>
        <v>0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69"/>
      <c r="E6" s="69"/>
      <c r="F6" s="69"/>
      <c r="G6" s="55">
        <f t="shared" si="0"/>
        <v>3</v>
      </c>
      <c r="H6" s="70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69" t="b">
        <f t="shared" ref="M6:M20" si="4">IF(AND(I6&lt;0,H6&lt;0),2,IF(AND(I6&gt;0,H6&gt;0),0,IF(AND(H6&lt;0,I6&gt;0),IF(ABS((H6/(I6/4)))&lt;3,0,IF(ABS((H6/(I6/4)))&gt;6,2,1)),IF(AND(H6&gt;0,I6&lt;0),IF(ABS((H6/(I6/4)))&lt;3,2,IF(ABS((H6/(I6/4)))&gt;6,0,1))))))</f>
        <v>0</v>
      </c>
      <c r="N6" s="46">
        <f>SUM(G6+J6+M6)</f>
        <v>3</v>
      </c>
      <c r="O6" s="46">
        <f>ธ.ค.63!N6</f>
        <v>3</v>
      </c>
      <c r="P6" s="53"/>
      <c r="Q6" s="70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69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ธ.ค.63!N7</f>
        <v>0</v>
      </c>
      <c r="P7" s="53"/>
      <c r="Q7" s="70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70"/>
      <c r="J8" s="71">
        <f t="shared" si="1"/>
        <v>0</v>
      </c>
      <c r="K8" s="72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ธ.ค.63!N8</f>
        <v>0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56"/>
      <c r="E9" s="47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ธ.ค.63!N9</f>
        <v>0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69"/>
      <c r="E10" s="56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ธ.ค.63!N10</f>
        <v>0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ธ.ค.63!N11</f>
        <v>1</v>
      </c>
      <c r="P11" s="53"/>
      <c r="Q11" s="70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69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ธ.ค.63!N12</f>
        <v>0</v>
      </c>
      <c r="P12" s="53"/>
      <c r="Q12" s="70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73"/>
      <c r="E13" s="56"/>
      <c r="F13" s="47"/>
      <c r="G13" s="69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ธ.ค.63!N13</f>
        <v>0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ธ.ค.63!N14</f>
        <v>0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47"/>
      <c r="E15" s="47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ธ.ค.63!N15</f>
        <v>0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56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ธ.ค.63!N16</f>
        <v>0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56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ธ.ค.63!N17</f>
        <v>0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73"/>
      <c r="E18" s="47"/>
      <c r="F18" s="47"/>
      <c r="G18" s="69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ธ.ค.63!N18</f>
        <v>0</v>
      </c>
      <c r="P18" s="53"/>
      <c r="Q18" s="70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69"/>
      <c r="E19" s="47"/>
      <c r="F19" s="69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ธ.ค.63!N19</f>
        <v>1</v>
      </c>
      <c r="P19" s="53"/>
      <c r="Q19" s="70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70"/>
      <c r="J20" s="69">
        <f t="shared" si="1"/>
        <v>0</v>
      </c>
      <c r="K20" s="72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ธ.ค.63!N20</f>
        <v>0</v>
      </c>
      <c r="P20" s="53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5" sqref="I5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69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75" t="s">
        <v>53</v>
      </c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70</v>
      </c>
      <c r="O2" s="112" t="s">
        <v>71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47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SUM(I5/5)</f>
        <v>0</v>
      </c>
      <c r="L5" s="45" t="e">
        <f>+H5/K5</f>
        <v>#DIV/0!</v>
      </c>
      <c r="M5" s="43" t="b">
        <f>IF(AND(I5&lt;0,H5&lt;0),2,IF(AND(I5&gt;0,H5&gt;0),0,IF(AND(H5&lt;0,I5&gt;0),IF(ABS((H5/(I5/5)))&lt;3,0,IF(ABS((H5/(I5/5)))&gt;6,2,1)),IF(AND(H5&gt;0,I5&lt;0),IF(ABS((H5/(I5/5)))&lt;3,2,IF(ABS((H5/(I5/5)))&gt;6,0,1))))))</f>
        <v>0</v>
      </c>
      <c r="N5" s="46">
        <f t="shared" ref="N5:N20" si="3">SUM(G5+J5+M5)</f>
        <v>3</v>
      </c>
      <c r="O5" s="46">
        <f>ม.ค.64!N5</f>
        <v>3</v>
      </c>
      <c r="P5" s="53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42"/>
      <c r="E6" s="74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IF(AND(I6&lt;0,H6&lt;0),2,IF(AND(I6&gt;0,H6&gt;0),0,IF(AND(H6&lt;0,I6&gt;0),IF(ABS((H6/(I6/5)))&lt;3,0,IF(ABS((H6/(I6/5)))&gt;6,2,1)),IF(AND(H6&gt;0,I6&lt;0),IF(ABS((H6/(I6/5)))&lt;3,2,IF(ABS((H6/(I6/5)))&gt;6,0,1))))))</f>
        <v>0</v>
      </c>
      <c r="N6" s="46">
        <f>SUM(G6+J6+M6)</f>
        <v>3</v>
      </c>
      <c r="O6" s="46">
        <f>ม.ค.64!N6</f>
        <v>3</v>
      </c>
      <c r="P6" s="53"/>
      <c r="Q6" s="65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ม.ค.64!N7</f>
        <v>3</v>
      </c>
      <c r="P7" s="53"/>
      <c r="Q7" s="65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/>
      <c r="E8" s="47"/>
      <c r="F8" s="56"/>
      <c r="G8" s="63">
        <f t="shared" si="0"/>
        <v>3</v>
      </c>
      <c r="H8" s="53"/>
      <c r="I8" s="65"/>
      <c r="J8" s="55">
        <f t="shared" si="1"/>
        <v>0</v>
      </c>
      <c r="K8" s="57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ม.ค.64!N8</f>
        <v>3</v>
      </c>
      <c r="P8" s="53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ม.ค.64!N9</f>
        <v>3</v>
      </c>
      <c r="P9" s="53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ม.ค.64!N10</f>
        <v>3</v>
      </c>
      <c r="P10" s="53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ม.ค.64!N11</f>
        <v>3</v>
      </c>
      <c r="P11" s="53"/>
      <c r="Q11" s="65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ม.ค.64!N12</f>
        <v>3</v>
      </c>
      <c r="P12" s="53"/>
      <c r="Q12" s="65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ม.ค.64!N13</f>
        <v>3</v>
      </c>
      <c r="P13" s="53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ม.ค.64!N14</f>
        <v>3</v>
      </c>
      <c r="P14" s="53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ม.ค.64!N15</f>
        <v>3</v>
      </c>
      <c r="P15" s="53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56"/>
      <c r="E16" s="56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ม.ค.64!N16</f>
        <v>3</v>
      </c>
      <c r="P16" s="53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ม.ค.64!N17</f>
        <v>3</v>
      </c>
      <c r="P17" s="53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42"/>
      <c r="E18" s="56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ม.ค.64!N18</f>
        <v>3</v>
      </c>
      <c r="P18" s="53"/>
      <c r="Q18" s="6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ม.ค.64!N19</f>
        <v>3</v>
      </c>
      <c r="P19" s="53"/>
      <c r="Q19" s="6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ม.ค.64!N20</f>
        <v>3</v>
      </c>
      <c r="P20" s="53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9">
      <colorScale>
        <cfvo type="min"/>
        <cfvo type="max"/>
        <color rgb="FFFCFCFF"/>
        <color rgb="FFF8696B"/>
      </colorScale>
    </cfRule>
    <cfRule type="colorScale" priority="11">
      <colorScale>
        <cfvo type="min"/>
        <cfvo type="max"/>
        <color rgb="FFFFFF00"/>
        <color rgb="FFFF0000"/>
      </colorScale>
    </cfRule>
    <cfRule type="colorScale" priority="13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2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0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  <cfRule type="colorScale" priority="6">
      <colorScale>
        <cfvo type="min"/>
        <cfvo type="max"/>
        <color rgb="FFFFFF00"/>
        <color rgb="FFFF0000"/>
      </colorScale>
    </cfRule>
    <cfRule type="colorScale" priority="8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7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5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1" zoomScaleNormal="71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P13" sqref="P13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0.42578125" style="1" customWidth="1"/>
    <col min="17" max="17" width="24.710937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72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75" t="s">
        <v>53</v>
      </c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73</v>
      </c>
      <c r="O2" s="112" t="s">
        <v>74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56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 t="shared" ref="K5:K20" si="2">SUM(I5/6)</f>
        <v>0</v>
      </c>
      <c r="L5" s="45" t="e">
        <f>+H5/K5</f>
        <v>#DIV/0!</v>
      </c>
      <c r="M5" s="43" t="b">
        <f>IF(AND(I5&lt;0,H5&lt;0),2,IF(AND(I5&gt;0,H5&gt;0),0,IF(AND(H5&lt;0,I5&gt;0),IF(ABS((H5/(I5/6)))&lt;3,0,IF(ABS((H5/(I5/6)))&gt;6,2,1)),IF(AND(H5&gt;0,I5&lt;0),IF(ABS((H5/(I5/6)))&lt;3,2,IF(ABS((H5/(I5/6)))&gt;6,0,1))))))</f>
        <v>0</v>
      </c>
      <c r="N5" s="46">
        <f t="shared" ref="N5:N20" si="3">SUM(G5+J5+M5)</f>
        <v>3</v>
      </c>
      <c r="O5" s="46">
        <f>ก.พ.64!N5</f>
        <v>3</v>
      </c>
      <c r="P5" s="76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42"/>
      <c r="E6" s="74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si="2"/>
        <v>0</v>
      </c>
      <c r="L6" s="45" t="e">
        <f>+H6/K6</f>
        <v>#DIV/0!</v>
      </c>
      <c r="M6" s="42" t="b">
        <f t="shared" ref="M6:M20" si="4">IF(AND(I6&lt;0,H6&lt;0),2,IF(AND(I6&gt;0,H6&gt;0),0,IF(AND(H6&lt;0,I6&gt;0),IF(ABS((H6/(I6/6)))&lt;3,0,IF(ABS((H6/(I6/6)))&gt;6,2,1)),IF(AND(H6&gt;0,I6&lt;0),IF(ABS((H6/(I6/6)))&lt;3,2,IF(ABS((H6/(I6/6)))&gt;6,0,1))))))</f>
        <v>0</v>
      </c>
      <c r="N6" s="46">
        <f>SUM(G6+J6+M6)</f>
        <v>3</v>
      </c>
      <c r="O6" s="46">
        <f>ก.พ.64!N6</f>
        <v>3</v>
      </c>
      <c r="P6" s="76"/>
      <c r="Q6" s="65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42"/>
      <c r="E7" s="56"/>
      <c r="F7" s="47"/>
      <c r="G7" s="42">
        <f t="shared" si="0"/>
        <v>3</v>
      </c>
      <c r="H7" s="53"/>
      <c r="I7" s="53"/>
      <c r="J7" s="47">
        <f t="shared" si="1"/>
        <v>0</v>
      </c>
      <c r="K7" s="51">
        <f t="shared" si="2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3"/>
        <v>3</v>
      </c>
      <c r="O7" s="46">
        <f>ก.พ.64!N7</f>
        <v>3</v>
      </c>
      <c r="P7" s="76"/>
      <c r="Q7" s="65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53"/>
      <c r="J8" s="63">
        <f t="shared" si="1"/>
        <v>0</v>
      </c>
      <c r="K8" s="51">
        <f t="shared" si="2"/>
        <v>0</v>
      </c>
      <c r="L8" s="45" t="e">
        <f t="shared" si="5"/>
        <v>#DIV/0!</v>
      </c>
      <c r="M8" s="43" t="b">
        <f t="shared" si="4"/>
        <v>0</v>
      </c>
      <c r="N8" s="46">
        <f t="shared" si="3"/>
        <v>3</v>
      </c>
      <c r="O8" s="46">
        <f>ก.พ.64!N8</f>
        <v>3</v>
      </c>
      <c r="P8" s="76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47"/>
      <c r="E9" s="56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2"/>
        <v>0</v>
      </c>
      <c r="L9" s="45" t="e">
        <f t="shared" si="5"/>
        <v>#DIV/0!</v>
      </c>
      <c r="M9" s="43" t="b">
        <f t="shared" si="4"/>
        <v>0</v>
      </c>
      <c r="N9" s="46">
        <f t="shared" si="3"/>
        <v>3</v>
      </c>
      <c r="O9" s="46">
        <f>ก.พ.64!N9</f>
        <v>3</v>
      </c>
      <c r="P9" s="76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4"/>
      <c r="J10" s="47">
        <f t="shared" si="1"/>
        <v>0</v>
      </c>
      <c r="K10" s="51">
        <f t="shared" si="2"/>
        <v>0</v>
      </c>
      <c r="L10" s="45" t="e">
        <f t="shared" si="5"/>
        <v>#DIV/0!</v>
      </c>
      <c r="M10" s="43" t="b">
        <f t="shared" si="4"/>
        <v>0</v>
      </c>
      <c r="N10" s="46">
        <f t="shared" si="3"/>
        <v>3</v>
      </c>
      <c r="O10" s="46">
        <f>ก.พ.64!N10</f>
        <v>3</v>
      </c>
      <c r="P10" s="76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47"/>
      <c r="E11" s="47"/>
      <c r="F11" s="47"/>
      <c r="G11" s="47">
        <f t="shared" si="0"/>
        <v>3</v>
      </c>
      <c r="H11" s="53"/>
      <c r="I11" s="53"/>
      <c r="J11" s="47">
        <f t="shared" si="1"/>
        <v>0</v>
      </c>
      <c r="K11" s="51">
        <f t="shared" si="2"/>
        <v>0</v>
      </c>
      <c r="L11" s="45" t="e">
        <f t="shared" si="5"/>
        <v>#DIV/0!</v>
      </c>
      <c r="M11" s="43" t="b">
        <f t="shared" si="4"/>
        <v>0</v>
      </c>
      <c r="N11" s="46">
        <f t="shared" si="3"/>
        <v>3</v>
      </c>
      <c r="O11" s="46">
        <f>ก.พ.64!N11</f>
        <v>3</v>
      </c>
      <c r="P11" s="76"/>
      <c r="Q11" s="65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2"/>
        <v>0</v>
      </c>
      <c r="L12" s="45" t="e">
        <f t="shared" si="5"/>
        <v>#DIV/0!</v>
      </c>
      <c r="M12" s="43" t="b">
        <f t="shared" si="4"/>
        <v>0</v>
      </c>
      <c r="N12" s="46">
        <f t="shared" si="3"/>
        <v>3</v>
      </c>
      <c r="O12" s="46">
        <f>ก.พ.64!N12</f>
        <v>3</v>
      </c>
      <c r="P12" s="76"/>
      <c r="Q12" s="65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2"/>
        <v>0</v>
      </c>
      <c r="L13" s="45" t="e">
        <f t="shared" si="5"/>
        <v>#DIV/0!</v>
      </c>
      <c r="M13" s="43" t="b">
        <f t="shared" si="4"/>
        <v>0</v>
      </c>
      <c r="N13" s="46">
        <f t="shared" si="3"/>
        <v>3</v>
      </c>
      <c r="O13" s="46">
        <f>ก.พ.64!N13</f>
        <v>3</v>
      </c>
      <c r="P13" s="7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47"/>
      <c r="E14" s="56"/>
      <c r="F14" s="47"/>
      <c r="G14" s="47">
        <f t="shared" si="0"/>
        <v>3</v>
      </c>
      <c r="H14" s="53"/>
      <c r="I14" s="53"/>
      <c r="J14" s="47">
        <f t="shared" si="1"/>
        <v>0</v>
      </c>
      <c r="K14" s="51">
        <f t="shared" si="2"/>
        <v>0</v>
      </c>
      <c r="L14" s="45" t="e">
        <f t="shared" si="5"/>
        <v>#DIV/0!</v>
      </c>
      <c r="M14" s="43" t="b">
        <f t="shared" si="4"/>
        <v>0</v>
      </c>
      <c r="N14" s="46">
        <f t="shared" si="3"/>
        <v>3</v>
      </c>
      <c r="O14" s="46">
        <f>ก.พ.64!N14</f>
        <v>3</v>
      </c>
      <c r="P14" s="7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2"/>
        <v>0</v>
      </c>
      <c r="L15" s="45" t="e">
        <f t="shared" si="5"/>
        <v>#DIV/0!</v>
      </c>
      <c r="M15" s="43" t="b">
        <f t="shared" si="4"/>
        <v>0</v>
      </c>
      <c r="N15" s="46">
        <f t="shared" si="3"/>
        <v>3</v>
      </c>
      <c r="O15" s="46">
        <f>ก.พ.64!N15</f>
        <v>3</v>
      </c>
      <c r="P15" s="7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53"/>
      <c r="I16" s="53"/>
      <c r="J16" s="47">
        <f t="shared" si="1"/>
        <v>0</v>
      </c>
      <c r="K16" s="51">
        <f t="shared" si="2"/>
        <v>0</v>
      </c>
      <c r="L16" s="45" t="e">
        <f t="shared" si="5"/>
        <v>#DIV/0!</v>
      </c>
      <c r="M16" s="43" t="b">
        <f t="shared" si="4"/>
        <v>0</v>
      </c>
      <c r="N16" s="46">
        <f t="shared" si="3"/>
        <v>3</v>
      </c>
      <c r="O16" s="46">
        <f>ก.พ.64!N16</f>
        <v>3</v>
      </c>
      <c r="P16" s="76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53"/>
      <c r="I17" s="53"/>
      <c r="J17" s="47">
        <f t="shared" si="1"/>
        <v>0</v>
      </c>
      <c r="K17" s="51">
        <f t="shared" si="2"/>
        <v>0</v>
      </c>
      <c r="L17" s="45" t="e">
        <f t="shared" si="5"/>
        <v>#DIV/0!</v>
      </c>
      <c r="M17" s="43" t="b">
        <f t="shared" si="4"/>
        <v>0</v>
      </c>
      <c r="N17" s="46">
        <f t="shared" si="3"/>
        <v>3</v>
      </c>
      <c r="O17" s="46">
        <f>ก.พ.64!N17</f>
        <v>3</v>
      </c>
      <c r="P17" s="76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2"/>
        <v>0</v>
      </c>
      <c r="L18" s="45" t="e">
        <f t="shared" si="5"/>
        <v>#DIV/0!</v>
      </c>
      <c r="M18" s="43" t="b">
        <f t="shared" si="4"/>
        <v>0</v>
      </c>
      <c r="N18" s="46">
        <f t="shared" si="3"/>
        <v>3</v>
      </c>
      <c r="O18" s="46">
        <f>ก.พ.64!N18</f>
        <v>3</v>
      </c>
      <c r="P18" s="76"/>
      <c r="Q18" s="6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42"/>
      <c r="E19" s="47"/>
      <c r="F19" s="42"/>
      <c r="G19" s="42">
        <f t="shared" si="0"/>
        <v>3</v>
      </c>
      <c r="H19" s="53"/>
      <c r="I19" s="53"/>
      <c r="J19" s="47">
        <f t="shared" si="1"/>
        <v>0</v>
      </c>
      <c r="K19" s="51">
        <f t="shared" si="2"/>
        <v>0</v>
      </c>
      <c r="L19" s="45" t="e">
        <f t="shared" si="5"/>
        <v>#DIV/0!</v>
      </c>
      <c r="M19" s="43" t="b">
        <f t="shared" si="4"/>
        <v>0</v>
      </c>
      <c r="N19" s="46">
        <f t="shared" si="3"/>
        <v>3</v>
      </c>
      <c r="O19" s="46">
        <f>ก.พ.64!N19</f>
        <v>3</v>
      </c>
      <c r="P19" s="76"/>
      <c r="Q19" s="6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56"/>
      <c r="E20" s="47"/>
      <c r="F20" s="47"/>
      <c r="G20" s="47">
        <f t="shared" si="0"/>
        <v>3</v>
      </c>
      <c r="H20" s="53"/>
      <c r="I20" s="53"/>
      <c r="J20" s="47">
        <f t="shared" si="1"/>
        <v>0</v>
      </c>
      <c r="K20" s="44">
        <f t="shared" si="2"/>
        <v>0</v>
      </c>
      <c r="L20" s="45" t="e">
        <f t="shared" si="5"/>
        <v>#DIV/0!</v>
      </c>
      <c r="M20" s="43" t="b">
        <f t="shared" si="4"/>
        <v>0</v>
      </c>
      <c r="N20" s="46">
        <f t="shared" si="3"/>
        <v>3</v>
      </c>
      <c r="O20" s="46">
        <f>ก.พ.64!N20</f>
        <v>3</v>
      </c>
      <c r="P20" s="76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6" sqref="O6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6.5703125" style="1" customWidth="1"/>
    <col min="16" max="16" width="20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75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75" t="s">
        <v>53</v>
      </c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76</v>
      </c>
      <c r="O2" s="112" t="s">
        <v>77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SUM(I5/7)</f>
        <v>0</v>
      </c>
      <c r="L5" s="45" t="e">
        <f>+H5/K5</f>
        <v>#DIV/0!</v>
      </c>
      <c r="M5" s="43" t="b">
        <f>IF(AND(I5&lt;0,H5&lt;0),2,IF(AND(I5&gt;0,H5&gt;0),0,IF(AND(H5&lt;0,I5&gt;0),IF(ABS((H5/(I5/7)))&lt;3,0,IF(ABS((H5/(I5/7)))&gt;6,2,1)),IF(AND(H5&gt;0,I5&lt;0),IF(ABS((H5/(I5/7)))&lt;3,2,IF(ABS((H5/(I5/7)))&gt;6,0,1))))))</f>
        <v>0</v>
      </c>
      <c r="N5" s="46">
        <f t="shared" ref="N5:N20" si="2">SUM(G5+J5+M5)</f>
        <v>3</v>
      </c>
      <c r="O5" s="46">
        <f>มี.ค.64!N5</f>
        <v>3</v>
      </c>
      <c r="P5" s="76"/>
      <c r="Q5" s="53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42"/>
      <c r="E6" s="42"/>
      <c r="F6" s="42"/>
      <c r="G6" s="55">
        <f t="shared" si="0"/>
        <v>3</v>
      </c>
      <c r="H6" s="65"/>
      <c r="I6" s="53"/>
      <c r="J6" s="55">
        <f>IF(I6&lt;0,1,0)+IF(H6&lt;0,1,0)</f>
        <v>0</v>
      </c>
      <c r="K6" s="51">
        <f>SUM(I6/7)</f>
        <v>0</v>
      </c>
      <c r="L6" s="45" t="e">
        <f>+H6/K6</f>
        <v>#DIV/0!</v>
      </c>
      <c r="M6" s="42" t="b">
        <f t="shared" ref="M6:M20" si="3">IF(AND(I6&lt;0,H6&lt;0),2,IF(AND(I6&gt;0,H6&gt;0),0,IF(AND(H6&lt;0,I6&gt;0),IF(ABS((H6/(I6/7)))&lt;3,0,IF(ABS((H6/(I6/7)))&gt;6,2,1)),IF(AND(H6&gt;0,I6&lt;0),IF(ABS((H6/(I6/7)))&lt;3,2,IF(ABS((H6/(I6/7)))&gt;6,0,1))))))</f>
        <v>0</v>
      </c>
      <c r="N6" s="46">
        <f>SUM(G6+J6+M6)</f>
        <v>3</v>
      </c>
      <c r="O6" s="46">
        <f>มี.ค.64!N6</f>
        <v>3</v>
      </c>
      <c r="P6" s="76"/>
      <c r="Q6" s="65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42"/>
      <c r="E7" s="47"/>
      <c r="F7" s="47"/>
      <c r="G7" s="42">
        <f t="shared" si="0"/>
        <v>3</v>
      </c>
      <c r="H7" s="53"/>
      <c r="I7" s="53"/>
      <c r="J7" s="47">
        <f t="shared" si="1"/>
        <v>0</v>
      </c>
      <c r="K7" s="51">
        <f>SUM(I7/7)</f>
        <v>0</v>
      </c>
      <c r="L7" s="45" t="e">
        <f t="shared" ref="L7:L20" si="4">+H7/K7</f>
        <v>#DIV/0!</v>
      </c>
      <c r="M7" s="43" t="b">
        <f t="shared" si="3"/>
        <v>0</v>
      </c>
      <c r="N7" s="46">
        <f t="shared" si="2"/>
        <v>3</v>
      </c>
      <c r="O7" s="46">
        <f>มี.ค.64!N7</f>
        <v>3</v>
      </c>
      <c r="P7" s="76"/>
      <c r="Q7" s="65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53"/>
      <c r="I8" s="65"/>
      <c r="J8" s="55">
        <f t="shared" si="1"/>
        <v>0</v>
      </c>
      <c r="K8" s="57">
        <f t="shared" ref="K8:K19" si="5">SUM(I8/7)</f>
        <v>0</v>
      </c>
      <c r="L8" s="45" t="e">
        <f t="shared" si="4"/>
        <v>#DIV/0!</v>
      </c>
      <c r="M8" s="43" t="b">
        <f t="shared" si="3"/>
        <v>0</v>
      </c>
      <c r="N8" s="46">
        <f t="shared" si="2"/>
        <v>3</v>
      </c>
      <c r="O8" s="46">
        <f>มี.ค.64!N8</f>
        <v>3</v>
      </c>
      <c r="P8" s="76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53"/>
      <c r="I9" s="53"/>
      <c r="J9" s="47">
        <f t="shared" si="1"/>
        <v>0</v>
      </c>
      <c r="K9" s="51">
        <f t="shared" si="5"/>
        <v>0</v>
      </c>
      <c r="L9" s="45" t="e">
        <f t="shared" si="4"/>
        <v>#DIV/0!</v>
      </c>
      <c r="M9" s="43" t="b">
        <f t="shared" si="3"/>
        <v>0</v>
      </c>
      <c r="N9" s="46">
        <f t="shared" si="2"/>
        <v>3</v>
      </c>
      <c r="O9" s="46">
        <f>มี.ค.64!N9</f>
        <v>3</v>
      </c>
      <c r="P9" s="76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53"/>
      <c r="I10" s="53"/>
      <c r="J10" s="47">
        <f t="shared" si="1"/>
        <v>0</v>
      </c>
      <c r="K10" s="51">
        <f t="shared" si="5"/>
        <v>0</v>
      </c>
      <c r="L10" s="45" t="e">
        <f t="shared" si="4"/>
        <v>#DIV/0!</v>
      </c>
      <c r="M10" s="43" t="b">
        <f t="shared" si="3"/>
        <v>0</v>
      </c>
      <c r="N10" s="46">
        <f t="shared" si="2"/>
        <v>3</v>
      </c>
      <c r="O10" s="46">
        <f>มี.ค.64!N10</f>
        <v>3</v>
      </c>
      <c r="P10" s="76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42"/>
      <c r="E11" s="56"/>
      <c r="F11" s="47"/>
      <c r="G11" s="42">
        <f t="shared" si="0"/>
        <v>3</v>
      </c>
      <c r="H11" s="53"/>
      <c r="I11" s="53"/>
      <c r="J11" s="47">
        <f t="shared" si="1"/>
        <v>0</v>
      </c>
      <c r="K11" s="51">
        <f t="shared" si="5"/>
        <v>0</v>
      </c>
      <c r="L11" s="45" t="e">
        <f t="shared" si="4"/>
        <v>#DIV/0!</v>
      </c>
      <c r="M11" s="43" t="b">
        <f t="shared" si="3"/>
        <v>0</v>
      </c>
      <c r="N11" s="46">
        <f t="shared" si="2"/>
        <v>3</v>
      </c>
      <c r="O11" s="46">
        <f>มี.ค.64!N11</f>
        <v>3</v>
      </c>
      <c r="P11" s="76"/>
      <c r="Q11" s="65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53"/>
      <c r="I12" s="53"/>
      <c r="J12" s="47">
        <f t="shared" si="1"/>
        <v>0</v>
      </c>
      <c r="K12" s="51">
        <f t="shared" si="5"/>
        <v>0</v>
      </c>
      <c r="L12" s="45" t="e">
        <f t="shared" si="4"/>
        <v>#DIV/0!</v>
      </c>
      <c r="M12" s="43" t="b">
        <f t="shared" si="3"/>
        <v>0</v>
      </c>
      <c r="N12" s="46">
        <f t="shared" si="2"/>
        <v>3</v>
      </c>
      <c r="O12" s="46">
        <f>มี.ค.64!N12</f>
        <v>3</v>
      </c>
      <c r="P12" s="76"/>
      <c r="Q12" s="65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53"/>
      <c r="I13" s="53"/>
      <c r="J13" s="47">
        <f t="shared" si="1"/>
        <v>0</v>
      </c>
      <c r="K13" s="51">
        <f t="shared" si="5"/>
        <v>0</v>
      </c>
      <c r="L13" s="45" t="e">
        <f t="shared" si="4"/>
        <v>#DIV/0!</v>
      </c>
      <c r="M13" s="43" t="b">
        <f t="shared" si="3"/>
        <v>0</v>
      </c>
      <c r="N13" s="46">
        <f t="shared" si="2"/>
        <v>3</v>
      </c>
      <c r="O13" s="46">
        <f>มี.ค.64!N13</f>
        <v>3</v>
      </c>
      <c r="P13" s="7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47"/>
      <c r="E14" s="47"/>
      <c r="F14" s="47"/>
      <c r="G14" s="47">
        <f t="shared" si="0"/>
        <v>3</v>
      </c>
      <c r="H14" s="53"/>
      <c r="I14" s="64"/>
      <c r="J14" s="47">
        <f t="shared" si="1"/>
        <v>0</v>
      </c>
      <c r="K14" s="51">
        <f t="shared" si="5"/>
        <v>0</v>
      </c>
      <c r="L14" s="45" t="e">
        <f t="shared" si="4"/>
        <v>#DIV/0!</v>
      </c>
      <c r="M14" s="43" t="b">
        <f t="shared" si="3"/>
        <v>0</v>
      </c>
      <c r="N14" s="46">
        <f t="shared" si="2"/>
        <v>3</v>
      </c>
      <c r="O14" s="46">
        <f>มี.ค.64!N14</f>
        <v>3</v>
      </c>
      <c r="P14" s="7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56"/>
      <c r="E15" s="47"/>
      <c r="F15" s="47"/>
      <c r="G15" s="47">
        <f t="shared" si="0"/>
        <v>3</v>
      </c>
      <c r="H15" s="53"/>
      <c r="I15" s="53"/>
      <c r="J15" s="47">
        <f t="shared" si="1"/>
        <v>0</v>
      </c>
      <c r="K15" s="51">
        <f t="shared" si="5"/>
        <v>0</v>
      </c>
      <c r="L15" s="45" t="e">
        <f t="shared" si="4"/>
        <v>#DIV/0!</v>
      </c>
      <c r="M15" s="43" t="b">
        <f t="shared" si="3"/>
        <v>0</v>
      </c>
      <c r="N15" s="46">
        <f t="shared" si="2"/>
        <v>3</v>
      </c>
      <c r="O15" s="46">
        <f>มี.ค.64!N15</f>
        <v>3</v>
      </c>
      <c r="P15" s="7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47"/>
      <c r="E16" s="47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5"/>
        <v>0</v>
      </c>
      <c r="L16" s="45" t="e">
        <f t="shared" si="4"/>
        <v>#DIV/0!</v>
      </c>
      <c r="M16" s="43" t="b">
        <f t="shared" si="3"/>
        <v>0</v>
      </c>
      <c r="N16" s="46">
        <f t="shared" si="2"/>
        <v>3</v>
      </c>
      <c r="O16" s="46">
        <f>มี.ค.64!N16</f>
        <v>3</v>
      </c>
      <c r="P16" s="76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56"/>
      <c r="E17" s="47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5"/>
        <v>0</v>
      </c>
      <c r="L17" s="45" t="e">
        <f t="shared" si="4"/>
        <v>#DIV/0!</v>
      </c>
      <c r="M17" s="43" t="b">
        <f t="shared" si="3"/>
        <v>0</v>
      </c>
      <c r="N17" s="46">
        <f t="shared" si="2"/>
        <v>3</v>
      </c>
      <c r="O17" s="46">
        <f>มี.ค.64!N17</f>
        <v>3</v>
      </c>
      <c r="P17" s="76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42"/>
      <c r="E18" s="47"/>
      <c r="F18" s="47"/>
      <c r="G18" s="42">
        <f t="shared" si="0"/>
        <v>3</v>
      </c>
      <c r="H18" s="53"/>
      <c r="I18" s="53"/>
      <c r="J18" s="47">
        <f t="shared" si="1"/>
        <v>0</v>
      </c>
      <c r="K18" s="51">
        <f t="shared" si="5"/>
        <v>0</v>
      </c>
      <c r="L18" s="45" t="e">
        <f t="shared" si="4"/>
        <v>#DIV/0!</v>
      </c>
      <c r="M18" s="43" t="b">
        <f t="shared" si="3"/>
        <v>0</v>
      </c>
      <c r="N18" s="46">
        <f t="shared" si="2"/>
        <v>3</v>
      </c>
      <c r="O18" s="46">
        <f>มี.ค.64!N18</f>
        <v>3</v>
      </c>
      <c r="P18" s="76"/>
      <c r="Q18" s="6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42"/>
      <c r="E19" s="47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5"/>
        <v>0</v>
      </c>
      <c r="L19" s="45" t="e">
        <f t="shared" si="4"/>
        <v>#DIV/0!</v>
      </c>
      <c r="M19" s="43" t="b">
        <f t="shared" si="3"/>
        <v>0</v>
      </c>
      <c r="N19" s="46">
        <f t="shared" si="2"/>
        <v>3</v>
      </c>
      <c r="O19" s="46">
        <f>มี.ค.64!N19</f>
        <v>3</v>
      </c>
      <c r="P19" s="76"/>
      <c r="Q19" s="6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47"/>
      <c r="E20" s="47"/>
      <c r="F20" s="47"/>
      <c r="G20" s="47">
        <f t="shared" si="0"/>
        <v>3</v>
      </c>
      <c r="H20" s="53"/>
      <c r="I20" s="65"/>
      <c r="J20" s="42">
        <f t="shared" si="1"/>
        <v>0</v>
      </c>
      <c r="K20" s="57">
        <f>SUM(I20/7)</f>
        <v>0</v>
      </c>
      <c r="L20" s="45" t="e">
        <f t="shared" si="4"/>
        <v>#DIV/0!</v>
      </c>
      <c r="M20" s="43" t="b">
        <f t="shared" si="3"/>
        <v>0</v>
      </c>
      <c r="N20" s="46">
        <f t="shared" si="2"/>
        <v>3</v>
      </c>
      <c r="O20" s="46">
        <f>มี.ค.64!N20</f>
        <v>3</v>
      </c>
      <c r="P20" s="76"/>
      <c r="Q20" s="53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O10" sqref="O10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2.710937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78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P1" s="75" t="s">
        <v>53</v>
      </c>
      <c r="Q1" s="68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79</v>
      </c>
      <c r="O2" s="112" t="s">
        <v>80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56"/>
      <c r="E5" s="56"/>
      <c r="F5" s="56"/>
      <c r="G5" s="47">
        <f t="shared" ref="G5:G20" si="0">(IF(D5&lt;1.5,1,0))+(IF(E5&lt;1,1,0))+(IF(F5&lt;0.8,1,0))</f>
        <v>3</v>
      </c>
      <c r="H5" s="53"/>
      <c r="I5" s="53"/>
      <c r="J5" s="47">
        <f t="shared" ref="J5:J20" si="1">IF(I5&lt;0,1,0)+IF(H5&lt;0,1,0)</f>
        <v>0</v>
      </c>
      <c r="K5" s="51">
        <f>SUM(I5/8)</f>
        <v>0</v>
      </c>
      <c r="L5" s="45" t="e">
        <f>+H5/K5</f>
        <v>#DIV/0!</v>
      </c>
      <c r="M5" s="43" t="b">
        <f>IF(AND(I5&lt;0,H5&lt;0),2,IF(AND(I5&gt;0,H5&gt;0),0,IF(AND(H5&lt;0,I5&gt;0),IF(ABS((H5/(I5/8)))&lt;3,0,IF(ABS((H5/(I5/8)))&gt;6,2,1)),IF(AND(H5&gt;0,I5&lt;0),IF(ABS((H5/(I5/8)))&lt;3,2,IF(ABS((H5/(I5/8)))&gt;6,0,1))))))</f>
        <v>0</v>
      </c>
      <c r="N5" s="46">
        <f t="shared" ref="N5:N20" si="2">SUM(G5+J5+M5)</f>
        <v>3</v>
      </c>
      <c r="O5" s="46">
        <f>เม.ย.64!N5</f>
        <v>3</v>
      </c>
      <c r="P5" s="76"/>
      <c r="Q5" s="65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74"/>
      <c r="E6" s="56"/>
      <c r="F6" s="56"/>
      <c r="G6" s="55">
        <f t="shared" si="0"/>
        <v>3</v>
      </c>
      <c r="H6" s="65"/>
      <c r="I6" s="53"/>
      <c r="J6" s="55">
        <f>IF(I6&lt;0,1,0)+IF(H6&lt;0,1,0)</f>
        <v>0</v>
      </c>
      <c r="K6" s="51">
        <f t="shared" ref="K6:K20" si="3">SUM(I6/8)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IF(AND(I6&lt;0,H6&lt;0),2,IF(AND(I6&gt;0,H6&gt;0),0,IF(AND(H6&lt;0,I6&gt;0),IF(ABS((H6/(I6/8)))&lt;3,0,IF(ABS((H6/(I6/8)))&gt;6,2,1)),IF(AND(H6&gt;0,I6&lt;0),IF(ABS((H6/(I6/8)))&lt;3,2,IF(ABS((H6/(I6/8)))&gt;6,0,1))))))</f>
        <v>0</v>
      </c>
      <c r="N6" s="46">
        <f>SUM(G6+J6+M6)</f>
        <v>3</v>
      </c>
      <c r="O6" s="46">
        <f>เม.ย.64!N6</f>
        <v>3</v>
      </c>
      <c r="P6" s="76"/>
      <c r="Q6" s="65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74"/>
      <c r="E7" s="56"/>
      <c r="F7" s="56"/>
      <c r="G7" s="42">
        <f t="shared" si="0"/>
        <v>3</v>
      </c>
      <c r="H7" s="53"/>
      <c r="I7" s="53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เม.ย.64!N7</f>
        <v>3</v>
      </c>
      <c r="P7" s="76"/>
      <c r="Q7" s="65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56"/>
      <c r="E8" s="56"/>
      <c r="F8" s="56"/>
      <c r="G8" s="63">
        <f t="shared" si="0"/>
        <v>3</v>
      </c>
      <c r="H8" s="53"/>
      <c r="I8" s="65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เม.ย.64!N8</f>
        <v>3</v>
      </c>
      <c r="P8" s="76"/>
      <c r="Q8" s="53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56"/>
      <c r="E9" s="56"/>
      <c r="F9" s="56"/>
      <c r="G9" s="47">
        <f t="shared" si="0"/>
        <v>3</v>
      </c>
      <c r="H9" s="53"/>
      <c r="I9" s="53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เม.ย.64!N9</f>
        <v>3</v>
      </c>
      <c r="P9" s="76"/>
      <c r="Q9" s="53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56"/>
      <c r="E10" s="56"/>
      <c r="F10" s="56"/>
      <c r="G10" s="42">
        <f t="shared" si="0"/>
        <v>3</v>
      </c>
      <c r="H10" s="53"/>
      <c r="I10" s="53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เม.ย.64!N10</f>
        <v>3</v>
      </c>
      <c r="P10" s="76"/>
      <c r="Q10" s="53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56"/>
      <c r="E11" s="56"/>
      <c r="F11" s="56"/>
      <c r="G11" s="42">
        <f t="shared" si="0"/>
        <v>3</v>
      </c>
      <c r="H11" s="53"/>
      <c r="I11" s="53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เม.ย.64!N11</f>
        <v>3</v>
      </c>
      <c r="P11" s="76"/>
      <c r="Q11" s="65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56"/>
      <c r="E12" s="56"/>
      <c r="F12" s="56"/>
      <c r="G12" s="42">
        <f t="shared" si="0"/>
        <v>3</v>
      </c>
      <c r="H12" s="53"/>
      <c r="I12" s="53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เม.ย.64!N12</f>
        <v>3</v>
      </c>
      <c r="P12" s="76"/>
      <c r="Q12" s="65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56"/>
      <c r="E13" s="56"/>
      <c r="F13" s="56"/>
      <c r="G13" s="42">
        <f t="shared" si="0"/>
        <v>3</v>
      </c>
      <c r="H13" s="53"/>
      <c r="I13" s="53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เม.ย.64!N13</f>
        <v>3</v>
      </c>
      <c r="P13" s="76"/>
      <c r="Q13" s="53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56"/>
      <c r="E14" s="56"/>
      <c r="F14" s="56"/>
      <c r="G14" s="47">
        <f t="shared" si="0"/>
        <v>3</v>
      </c>
      <c r="H14" s="53"/>
      <c r="I14" s="53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เม.ย.64!N14</f>
        <v>3</v>
      </c>
      <c r="P14" s="76"/>
      <c r="Q14" s="53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56"/>
      <c r="E15" s="56"/>
      <c r="F15" s="56"/>
      <c r="G15" s="47">
        <f t="shared" si="0"/>
        <v>3</v>
      </c>
      <c r="H15" s="53"/>
      <c r="I15" s="53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เม.ย.64!N15</f>
        <v>3</v>
      </c>
      <c r="P15" s="76"/>
      <c r="Q15" s="53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56"/>
      <c r="E16" s="56"/>
      <c r="F16" s="56"/>
      <c r="G16" s="47">
        <f t="shared" si="0"/>
        <v>3</v>
      </c>
      <c r="H16" s="53"/>
      <c r="I16" s="53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เม.ย.64!N16</f>
        <v>3</v>
      </c>
      <c r="P16" s="76"/>
      <c r="Q16" s="53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56"/>
      <c r="E17" s="56"/>
      <c r="F17" s="56"/>
      <c r="G17" s="47">
        <f t="shared" si="0"/>
        <v>3</v>
      </c>
      <c r="H17" s="53"/>
      <c r="I17" s="53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เม.ย.64!N17</f>
        <v>3</v>
      </c>
      <c r="P17" s="76"/>
      <c r="Q17" s="53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56"/>
      <c r="E18" s="56"/>
      <c r="F18" s="56"/>
      <c r="G18" s="42">
        <f t="shared" si="0"/>
        <v>3</v>
      </c>
      <c r="H18" s="53"/>
      <c r="I18" s="53"/>
      <c r="J18" s="47">
        <f t="shared" si="1"/>
        <v>0</v>
      </c>
      <c r="K18" s="51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เม.ย.64!N18</f>
        <v>3</v>
      </c>
      <c r="P18" s="76"/>
      <c r="Q18" s="65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56"/>
      <c r="E19" s="56"/>
      <c r="F19" s="56"/>
      <c r="G19" s="42">
        <f t="shared" si="0"/>
        <v>3</v>
      </c>
      <c r="H19" s="53"/>
      <c r="I19" s="53"/>
      <c r="J19" s="47">
        <f t="shared" si="1"/>
        <v>0</v>
      </c>
      <c r="K19" s="51">
        <f t="shared" si="3"/>
        <v>0</v>
      </c>
      <c r="L19" s="45" t="e">
        <f t="shared" si="5"/>
        <v>#DIV/0!</v>
      </c>
      <c r="M19" s="43" t="b">
        <f t="shared" si="4"/>
        <v>0</v>
      </c>
      <c r="N19" s="46">
        <f t="shared" si="2"/>
        <v>3</v>
      </c>
      <c r="O19" s="46">
        <f>เม.ย.64!N19</f>
        <v>3</v>
      </c>
      <c r="P19" s="76"/>
      <c r="Q19" s="65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56"/>
      <c r="E20" s="56"/>
      <c r="F20" s="56"/>
      <c r="G20" s="42">
        <f t="shared" si="0"/>
        <v>3</v>
      </c>
      <c r="H20" s="53"/>
      <c r="I20" s="65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เม.ย.64!N20</f>
        <v>3</v>
      </c>
      <c r="P20" s="65"/>
      <c r="Q20" s="65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10">
      <colorScale>
        <cfvo type="min"/>
        <cfvo type="max"/>
        <color rgb="FFFCFCFF"/>
        <color rgb="FFF8696B"/>
      </colorScale>
    </cfRule>
    <cfRule type="colorScale" priority="12">
      <colorScale>
        <cfvo type="min"/>
        <cfvo type="max"/>
        <color rgb="FFFFFF00"/>
        <color rgb="FFFF0000"/>
      </colorScale>
    </cfRule>
    <cfRule type="colorScale" priority="14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13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11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5">
      <colorScale>
        <cfvo type="min"/>
        <cfvo type="max"/>
        <color rgb="FFFCFCFF"/>
        <color rgb="FFF8696B"/>
      </colorScale>
    </cfRule>
    <cfRule type="colorScale" priority="7">
      <colorScale>
        <cfvo type="min"/>
        <cfvo type="max"/>
        <color rgb="FFFFFF00"/>
        <color rgb="FFFF0000"/>
      </colorScale>
    </cfRule>
    <cfRule type="colorScale" priority="9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8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6">
      <colorScale>
        <cfvo type="min"/>
        <cfvo type="max"/>
        <color rgb="FFFF7128"/>
        <color theme="6" tint="0.79998168889431442"/>
      </colorScale>
    </cfRule>
  </conditionalFormatting>
  <conditionalFormatting sqref="D5:D20">
    <cfRule type="cellIs" dxfId="3" priority="2" operator="lessThan">
      <formula>1.5</formula>
    </cfRule>
    <cfRule type="cellIs" dxfId="2" priority="4" operator="lessThan">
      <formula>1.5</formula>
    </cfRule>
  </conditionalFormatting>
  <conditionalFormatting sqref="E5:E20">
    <cfRule type="cellIs" dxfId="1" priority="3" operator="lessThan">
      <formula>1</formula>
    </cfRule>
  </conditionalFormatting>
  <conditionalFormatting sqref="F5:F20">
    <cfRule type="cellIs" dxfId="0" priority="1" operator="lessThan">
      <formula>0.8</formula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J44"/>
  <sheetViews>
    <sheetView zoomScale="70" zoomScaleNormal="70" workbookViewId="0">
      <pane xSplit="3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I14" sqref="I14"/>
    </sheetView>
  </sheetViews>
  <sheetFormatPr defaultColWidth="9" defaultRowHeight="18.75"/>
  <cols>
    <col min="1" max="1" width="9" style="1" hidden="1" customWidth="1"/>
    <col min="2" max="2" width="9" style="1"/>
    <col min="3" max="3" width="23.42578125" style="1" customWidth="1"/>
    <col min="4" max="4" width="9.85546875" style="1" customWidth="1"/>
    <col min="5" max="5" width="9.28515625" style="1" customWidth="1"/>
    <col min="6" max="6" width="10.7109375" style="1" customWidth="1"/>
    <col min="7" max="7" width="11" style="1" customWidth="1"/>
    <col min="8" max="8" width="21.42578125" style="1" customWidth="1"/>
    <col min="9" max="9" width="20.140625" style="1" customWidth="1"/>
    <col min="10" max="10" width="10.42578125" style="1" customWidth="1"/>
    <col min="11" max="11" width="22" style="1" customWidth="1"/>
    <col min="12" max="12" width="15.7109375" style="1" hidden="1" customWidth="1"/>
    <col min="13" max="13" width="11.7109375" style="1" customWidth="1"/>
    <col min="14" max="14" width="15.42578125" style="1" customWidth="1"/>
    <col min="15" max="15" width="14.7109375" style="1" customWidth="1"/>
    <col min="16" max="16" width="21.42578125" style="1" customWidth="1"/>
    <col min="17" max="17" width="23.140625" style="1" customWidth="1"/>
    <col min="18" max="18" width="13.7109375" style="1" customWidth="1"/>
    <col min="19" max="19" width="17.42578125" style="1" hidden="1" customWidth="1"/>
    <col min="20" max="21" width="9" style="1" hidden="1" customWidth="1"/>
    <col min="22" max="22" width="21" style="1" hidden="1" customWidth="1"/>
    <col min="23" max="23" width="19" style="1" hidden="1" customWidth="1"/>
    <col min="24" max="24" width="19.42578125" style="1" hidden="1" customWidth="1"/>
    <col min="25" max="25" width="22.85546875" style="1" hidden="1" customWidth="1"/>
    <col min="26" max="36" width="9" style="1" hidden="1" customWidth="1"/>
    <col min="37" max="38" width="9" style="1" customWidth="1"/>
    <col min="39" max="16384" width="9" style="1"/>
  </cols>
  <sheetData>
    <row r="1" spans="1:25" ht="41.25" customHeight="1" thickBot="1">
      <c r="C1" s="123" t="s">
        <v>81</v>
      </c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60" t="s">
        <v>53</v>
      </c>
      <c r="P1" s="68"/>
      <c r="Q1" s="41"/>
    </row>
    <row r="2" spans="1:25" ht="54.75" customHeight="1" thickBot="1">
      <c r="C2" s="117" t="s">
        <v>41</v>
      </c>
      <c r="D2" s="124" t="s">
        <v>40</v>
      </c>
      <c r="E2" s="124"/>
      <c r="F2" s="124"/>
      <c r="G2" s="124"/>
      <c r="H2" s="125" t="s">
        <v>39</v>
      </c>
      <c r="I2" s="125"/>
      <c r="J2" s="125"/>
      <c r="K2" s="126" t="s">
        <v>38</v>
      </c>
      <c r="L2" s="126"/>
      <c r="M2" s="126"/>
      <c r="N2" s="127" t="s">
        <v>82</v>
      </c>
      <c r="O2" s="112" t="s">
        <v>83</v>
      </c>
      <c r="P2" s="120" t="s">
        <v>56</v>
      </c>
      <c r="Q2" s="113" t="s">
        <v>37</v>
      </c>
    </row>
    <row r="3" spans="1:25" ht="38.25" customHeight="1" thickBot="1">
      <c r="C3" s="117"/>
      <c r="D3" s="114" t="s">
        <v>36</v>
      </c>
      <c r="E3" s="114" t="s">
        <v>35</v>
      </c>
      <c r="F3" s="114" t="s">
        <v>34</v>
      </c>
      <c r="G3" s="115" t="s">
        <v>29</v>
      </c>
      <c r="H3" s="116" t="s">
        <v>33</v>
      </c>
      <c r="I3" s="117" t="s">
        <v>32</v>
      </c>
      <c r="J3" s="118" t="s">
        <v>29</v>
      </c>
      <c r="K3" s="119" t="s">
        <v>31</v>
      </c>
      <c r="L3" s="117" t="s">
        <v>30</v>
      </c>
      <c r="M3" s="128" t="s">
        <v>29</v>
      </c>
      <c r="N3" s="127"/>
      <c r="O3" s="112"/>
      <c r="P3" s="121"/>
      <c r="Q3" s="113"/>
    </row>
    <row r="4" spans="1:25" ht="36.75" customHeight="1" thickBot="1">
      <c r="C4" s="117"/>
      <c r="D4" s="114"/>
      <c r="E4" s="114"/>
      <c r="F4" s="114"/>
      <c r="G4" s="115"/>
      <c r="H4" s="116"/>
      <c r="I4" s="117"/>
      <c r="J4" s="118"/>
      <c r="K4" s="119"/>
      <c r="L4" s="117"/>
      <c r="M4" s="128"/>
      <c r="N4" s="127"/>
      <c r="O4" s="112"/>
      <c r="P4" s="122"/>
      <c r="Q4" s="113"/>
      <c r="W4" s="1" t="s">
        <v>42</v>
      </c>
      <c r="X4" s="1" t="s">
        <v>43</v>
      </c>
      <c r="Y4" s="1" t="s">
        <v>44</v>
      </c>
    </row>
    <row r="5" spans="1:25" s="8" customFormat="1" ht="35.1" customHeight="1" thickBot="1">
      <c r="A5" s="8">
        <v>13</v>
      </c>
      <c r="B5" s="50">
        <v>1</v>
      </c>
      <c r="C5" s="61" t="s">
        <v>28</v>
      </c>
      <c r="D5" s="47"/>
      <c r="E5" s="47"/>
      <c r="F5" s="47"/>
      <c r="G5" s="47">
        <f t="shared" ref="G5:G20" si="0">(IF(D5&lt;1.5,1,0))+(IF(E5&lt;1,1,0))+(IF(F5&lt;0.8,1,0))</f>
        <v>3</v>
      </c>
      <c r="H5" s="78"/>
      <c r="I5" s="78"/>
      <c r="J5" s="47">
        <f t="shared" ref="J5:J20" si="1">IF(I5&lt;0,1,0)+IF(H5&lt;0,1,0)</f>
        <v>0</v>
      </c>
      <c r="K5" s="51">
        <f>SUM(I5/9)</f>
        <v>0</v>
      </c>
      <c r="L5" s="45" t="e">
        <f>+H5/K5</f>
        <v>#DIV/0!</v>
      </c>
      <c r="M5" s="43" t="b">
        <f>IF(AND(I5&lt;0,H5&lt;0),2,IF(AND(I5&gt;0,H5&gt;0),0,IF(AND(H5&lt;0,I5&gt;0),IF(ABS((H5/(I5/9)))&lt;3,0,IF(ABS((H5/(I5/9)))&gt;6,2,1)),IF(AND(H5&gt;0,I5&lt;0),IF(ABS((H5/(I5/9)))&lt;3,2,IF(ABS((H5/(I5/9)))&gt;6,0,1))))))</f>
        <v>0</v>
      </c>
      <c r="N5" s="46">
        <f t="shared" ref="N5:N20" si="2">SUM(G5+J5+M5)</f>
        <v>3</v>
      </c>
      <c r="O5" s="46">
        <f>พ.ค.64!N5</f>
        <v>3</v>
      </c>
      <c r="P5" s="77"/>
      <c r="Q5" s="79"/>
      <c r="S5" s="9"/>
      <c r="V5" s="10"/>
      <c r="W5" s="13"/>
      <c r="X5" s="13"/>
      <c r="Y5" s="10"/>
    </row>
    <row r="6" spans="1:25" s="8" customFormat="1" ht="35.1" customHeight="1" thickBot="1">
      <c r="A6" s="8">
        <v>2</v>
      </c>
      <c r="B6" s="50">
        <v>2</v>
      </c>
      <c r="C6" s="61" t="s">
        <v>27</v>
      </c>
      <c r="D6" s="42"/>
      <c r="E6" s="74"/>
      <c r="F6" s="42"/>
      <c r="G6" s="55">
        <f t="shared" si="0"/>
        <v>3</v>
      </c>
      <c r="H6" s="79"/>
      <c r="I6" s="78"/>
      <c r="J6" s="55">
        <f>IF(I6&lt;0,1,0)+IF(H6&lt;0,1,0)</f>
        <v>0</v>
      </c>
      <c r="K6" s="51">
        <f t="shared" ref="K6:K20" si="3">SUM(I6/9)</f>
        <v>0</v>
      </c>
      <c r="L6" s="45" t="e">
        <f>+H6/K6</f>
        <v>#DIV/0!</v>
      </c>
      <c r="M6" s="42" t="b">
        <f t="shared" ref="M6:M20" si="4">IF(AND(I6&lt;0,H6&lt;0),2,IF(AND(I6&gt;0,H6&gt;0),0,IF(AND(H6&lt;0,I6&gt;0),IF(ABS((H6/(I6/9)))&lt;3,0,IF(ABS((H6/(I6/9)))&gt;6,2,1)),IF(AND(H6&gt;0,I6&lt;0),IF(ABS((H6/(I6/9)))&lt;3,2,IF(ABS((H6/(I6/9)))&gt;6,0,1))))))</f>
        <v>0</v>
      </c>
      <c r="N6" s="46">
        <f>SUM(G6+J6+M6)</f>
        <v>3</v>
      </c>
      <c r="O6" s="46">
        <f>พ.ค.64!N6</f>
        <v>3</v>
      </c>
      <c r="P6" s="77"/>
      <c r="Q6" s="79"/>
      <c r="S6" s="9"/>
      <c r="V6" s="10"/>
      <c r="W6" s="13"/>
      <c r="X6" s="13"/>
      <c r="Y6" s="10"/>
    </row>
    <row r="7" spans="1:25" s="8" customFormat="1" ht="35.1" customHeight="1" thickBot="1">
      <c r="A7" s="8">
        <v>8</v>
      </c>
      <c r="B7" s="50">
        <v>3</v>
      </c>
      <c r="C7" s="61" t="s">
        <v>26</v>
      </c>
      <c r="D7" s="42"/>
      <c r="E7" s="42"/>
      <c r="F7" s="42"/>
      <c r="G7" s="42">
        <f t="shared" si="0"/>
        <v>3</v>
      </c>
      <c r="H7" s="78"/>
      <c r="I7" s="78"/>
      <c r="J7" s="47">
        <f t="shared" si="1"/>
        <v>0</v>
      </c>
      <c r="K7" s="51">
        <f t="shared" si="3"/>
        <v>0</v>
      </c>
      <c r="L7" s="45" t="e">
        <f t="shared" ref="L7:L20" si="5">+H7/K7</f>
        <v>#DIV/0!</v>
      </c>
      <c r="M7" s="43" t="b">
        <f t="shared" si="4"/>
        <v>0</v>
      </c>
      <c r="N7" s="46">
        <f t="shared" si="2"/>
        <v>3</v>
      </c>
      <c r="O7" s="46">
        <f>พ.ค.64!N7</f>
        <v>3</v>
      </c>
      <c r="P7" s="77"/>
      <c r="Q7" s="79"/>
      <c r="S7" s="9"/>
      <c r="V7" s="10"/>
      <c r="W7" s="13"/>
      <c r="X7" s="13"/>
      <c r="Y7" s="10"/>
    </row>
    <row r="8" spans="1:25" s="8" customFormat="1" ht="35.1" customHeight="1" thickBot="1">
      <c r="A8" s="8">
        <v>16</v>
      </c>
      <c r="B8" s="50">
        <v>4</v>
      </c>
      <c r="C8" s="61" t="s">
        <v>25</v>
      </c>
      <c r="D8" s="47"/>
      <c r="E8" s="47"/>
      <c r="F8" s="47"/>
      <c r="G8" s="63">
        <f t="shared" si="0"/>
        <v>3</v>
      </c>
      <c r="H8" s="78"/>
      <c r="I8" s="79"/>
      <c r="J8" s="55">
        <f t="shared" si="1"/>
        <v>0</v>
      </c>
      <c r="K8" s="57">
        <f t="shared" si="3"/>
        <v>0</v>
      </c>
      <c r="L8" s="45" t="e">
        <f t="shared" si="5"/>
        <v>#DIV/0!</v>
      </c>
      <c r="M8" s="43" t="b">
        <f t="shared" si="4"/>
        <v>0</v>
      </c>
      <c r="N8" s="46">
        <f t="shared" si="2"/>
        <v>3</v>
      </c>
      <c r="O8" s="46">
        <f>พ.ค.64!N8</f>
        <v>3</v>
      </c>
      <c r="P8" s="77"/>
      <c r="Q8" s="78"/>
      <c r="S8" s="9"/>
      <c r="V8" s="10"/>
      <c r="W8" s="13"/>
      <c r="X8" s="13"/>
      <c r="Y8" s="10"/>
    </row>
    <row r="9" spans="1:25" s="8" customFormat="1" ht="35.1" customHeight="1" thickBot="1">
      <c r="A9" s="8">
        <v>14</v>
      </c>
      <c r="B9" s="50">
        <v>5</v>
      </c>
      <c r="C9" s="61" t="s">
        <v>24</v>
      </c>
      <c r="D9" s="47"/>
      <c r="E9" s="47"/>
      <c r="F9" s="47"/>
      <c r="G9" s="47">
        <f t="shared" si="0"/>
        <v>3</v>
      </c>
      <c r="H9" s="78"/>
      <c r="I9" s="78"/>
      <c r="J9" s="47">
        <f t="shared" si="1"/>
        <v>0</v>
      </c>
      <c r="K9" s="51">
        <f t="shared" si="3"/>
        <v>0</v>
      </c>
      <c r="L9" s="45" t="e">
        <f t="shared" si="5"/>
        <v>#DIV/0!</v>
      </c>
      <c r="M9" s="43" t="b">
        <f t="shared" si="4"/>
        <v>0</v>
      </c>
      <c r="N9" s="46">
        <f t="shared" si="2"/>
        <v>3</v>
      </c>
      <c r="O9" s="46">
        <f>พ.ค.64!N9</f>
        <v>3</v>
      </c>
      <c r="P9" s="77"/>
      <c r="Q9" s="78"/>
      <c r="S9" s="9"/>
      <c r="V9" s="10"/>
      <c r="W9" s="13"/>
      <c r="X9" s="13"/>
      <c r="Y9" s="10"/>
    </row>
    <row r="10" spans="1:25" s="8" customFormat="1" ht="35.1" customHeight="1" thickBot="1">
      <c r="A10" s="8">
        <v>10</v>
      </c>
      <c r="B10" s="50">
        <v>6</v>
      </c>
      <c r="C10" s="62" t="s">
        <v>23</v>
      </c>
      <c r="D10" s="42"/>
      <c r="E10" s="47"/>
      <c r="F10" s="47"/>
      <c r="G10" s="42">
        <f t="shared" si="0"/>
        <v>3</v>
      </c>
      <c r="H10" s="78"/>
      <c r="I10" s="78"/>
      <c r="J10" s="47">
        <f t="shared" si="1"/>
        <v>0</v>
      </c>
      <c r="K10" s="51">
        <f t="shared" si="3"/>
        <v>0</v>
      </c>
      <c r="L10" s="45" t="e">
        <f t="shared" si="5"/>
        <v>#DIV/0!</v>
      </c>
      <c r="M10" s="43" t="b">
        <f t="shared" si="4"/>
        <v>0</v>
      </c>
      <c r="N10" s="46">
        <f t="shared" si="2"/>
        <v>3</v>
      </c>
      <c r="O10" s="46">
        <f>พ.ค.64!N10</f>
        <v>3</v>
      </c>
      <c r="P10" s="77"/>
      <c r="Q10" s="79"/>
      <c r="S10" s="9"/>
      <c r="V10" s="10"/>
      <c r="W10" s="13"/>
      <c r="X10" s="13"/>
      <c r="Y10" s="10"/>
    </row>
    <row r="11" spans="1:25" s="8" customFormat="1" ht="35.1" customHeight="1" thickBot="1">
      <c r="A11" s="8">
        <v>11</v>
      </c>
      <c r="B11" s="50">
        <v>7</v>
      </c>
      <c r="C11" s="62" t="s">
        <v>22</v>
      </c>
      <c r="D11" s="42"/>
      <c r="E11" s="47"/>
      <c r="F11" s="42"/>
      <c r="G11" s="42">
        <f t="shared" si="0"/>
        <v>3</v>
      </c>
      <c r="H11" s="78"/>
      <c r="I11" s="78"/>
      <c r="J11" s="47">
        <f t="shared" si="1"/>
        <v>0</v>
      </c>
      <c r="K11" s="51">
        <f t="shared" si="3"/>
        <v>0</v>
      </c>
      <c r="L11" s="45" t="e">
        <f t="shared" si="5"/>
        <v>#DIV/0!</v>
      </c>
      <c r="M11" s="43" t="b">
        <f t="shared" si="4"/>
        <v>0</v>
      </c>
      <c r="N11" s="46">
        <f t="shared" si="2"/>
        <v>3</v>
      </c>
      <c r="O11" s="46">
        <f>พ.ค.64!N11</f>
        <v>3</v>
      </c>
      <c r="P11" s="77"/>
      <c r="Q11" s="79"/>
      <c r="S11" s="9"/>
      <c r="V11" s="10"/>
      <c r="W11" s="13"/>
      <c r="X11" s="13"/>
      <c r="Y11" s="10"/>
    </row>
    <row r="12" spans="1:25" s="8" customFormat="1" ht="35.1" customHeight="1" thickBot="1">
      <c r="A12" s="8">
        <v>4</v>
      </c>
      <c r="B12" s="50">
        <v>8</v>
      </c>
      <c r="C12" s="62" t="s">
        <v>21</v>
      </c>
      <c r="D12" s="42"/>
      <c r="E12" s="47"/>
      <c r="F12" s="47"/>
      <c r="G12" s="42">
        <f t="shared" si="0"/>
        <v>3</v>
      </c>
      <c r="H12" s="78"/>
      <c r="I12" s="78"/>
      <c r="J12" s="47">
        <f t="shared" si="1"/>
        <v>0</v>
      </c>
      <c r="K12" s="51">
        <f t="shared" si="3"/>
        <v>0</v>
      </c>
      <c r="L12" s="45" t="e">
        <f t="shared" si="5"/>
        <v>#DIV/0!</v>
      </c>
      <c r="M12" s="43" t="b">
        <f t="shared" si="4"/>
        <v>0</v>
      </c>
      <c r="N12" s="46">
        <f t="shared" si="2"/>
        <v>3</v>
      </c>
      <c r="O12" s="46">
        <f>พ.ค.64!N12</f>
        <v>3</v>
      </c>
      <c r="P12" s="77"/>
      <c r="Q12" s="79"/>
      <c r="S12" s="9"/>
      <c r="V12" s="10"/>
      <c r="W12" s="13"/>
      <c r="X12" s="13"/>
      <c r="Y12" s="10"/>
    </row>
    <row r="13" spans="1:25" s="8" customFormat="1" ht="35.1" customHeight="1" thickBot="1">
      <c r="A13" s="8">
        <v>5</v>
      </c>
      <c r="B13" s="50">
        <v>9</v>
      </c>
      <c r="C13" s="62" t="s">
        <v>20</v>
      </c>
      <c r="D13" s="42"/>
      <c r="E13" s="47"/>
      <c r="F13" s="47"/>
      <c r="G13" s="42">
        <f t="shared" si="0"/>
        <v>3</v>
      </c>
      <c r="H13" s="78"/>
      <c r="I13" s="78"/>
      <c r="J13" s="47">
        <f t="shared" si="1"/>
        <v>0</v>
      </c>
      <c r="K13" s="51">
        <f t="shared" si="3"/>
        <v>0</v>
      </c>
      <c r="L13" s="45" t="e">
        <f t="shared" si="5"/>
        <v>#DIV/0!</v>
      </c>
      <c r="M13" s="43" t="b">
        <f t="shared" si="4"/>
        <v>0</v>
      </c>
      <c r="N13" s="46">
        <f t="shared" si="2"/>
        <v>3</v>
      </c>
      <c r="O13" s="46">
        <f>พ.ค.64!N13</f>
        <v>3</v>
      </c>
      <c r="P13" s="77"/>
      <c r="Q13" s="78"/>
      <c r="S13" s="9"/>
      <c r="V13" s="10"/>
      <c r="W13" s="13"/>
      <c r="X13" s="13"/>
      <c r="Y13" s="10"/>
    </row>
    <row r="14" spans="1:25" s="8" customFormat="1" ht="35.1" customHeight="1" thickBot="1">
      <c r="A14" s="8">
        <v>3</v>
      </c>
      <c r="B14" s="50">
        <v>10</v>
      </c>
      <c r="C14" s="62" t="s">
        <v>19</v>
      </c>
      <c r="D14" s="56"/>
      <c r="E14" s="47"/>
      <c r="F14" s="47"/>
      <c r="G14" s="47">
        <f t="shared" si="0"/>
        <v>3</v>
      </c>
      <c r="H14" s="78"/>
      <c r="I14" s="78"/>
      <c r="J14" s="47">
        <f t="shared" si="1"/>
        <v>0</v>
      </c>
      <c r="K14" s="51">
        <f t="shared" si="3"/>
        <v>0</v>
      </c>
      <c r="L14" s="45" t="e">
        <f t="shared" si="5"/>
        <v>#DIV/0!</v>
      </c>
      <c r="M14" s="43" t="b">
        <f t="shared" si="4"/>
        <v>0</v>
      </c>
      <c r="N14" s="46">
        <f t="shared" si="2"/>
        <v>3</v>
      </c>
      <c r="O14" s="46">
        <f>พ.ค.64!N14</f>
        <v>3</v>
      </c>
      <c r="P14" s="77"/>
      <c r="Q14" s="78"/>
      <c r="S14" s="9"/>
      <c r="V14" s="10"/>
      <c r="W14" s="13"/>
      <c r="X14" s="13"/>
      <c r="Y14" s="10"/>
    </row>
    <row r="15" spans="1:25" s="8" customFormat="1" ht="35.1" customHeight="1" thickBot="1">
      <c r="A15" s="8">
        <v>9</v>
      </c>
      <c r="B15" s="50">
        <v>11</v>
      </c>
      <c r="C15" s="62" t="s">
        <v>18</v>
      </c>
      <c r="D15" s="47"/>
      <c r="E15" s="47"/>
      <c r="F15" s="47"/>
      <c r="G15" s="47">
        <f t="shared" si="0"/>
        <v>3</v>
      </c>
      <c r="H15" s="78"/>
      <c r="I15" s="78"/>
      <c r="J15" s="47">
        <f t="shared" si="1"/>
        <v>0</v>
      </c>
      <c r="K15" s="51">
        <f t="shared" si="3"/>
        <v>0</v>
      </c>
      <c r="L15" s="45" t="e">
        <f t="shared" si="5"/>
        <v>#DIV/0!</v>
      </c>
      <c r="M15" s="43" t="b">
        <f t="shared" si="4"/>
        <v>0</v>
      </c>
      <c r="N15" s="46">
        <f t="shared" si="2"/>
        <v>3</v>
      </c>
      <c r="O15" s="46">
        <f>พ.ค.64!N15</f>
        <v>3</v>
      </c>
      <c r="P15" s="77"/>
      <c r="Q15" s="78"/>
      <c r="S15" s="9"/>
      <c r="V15" s="10"/>
      <c r="W15" s="13"/>
      <c r="X15" s="13"/>
      <c r="Y15" s="10"/>
    </row>
    <row r="16" spans="1:25" s="8" customFormat="1" ht="35.1" customHeight="1" thickBot="1">
      <c r="A16" s="8">
        <v>15</v>
      </c>
      <c r="B16" s="50">
        <v>12</v>
      </c>
      <c r="C16" s="62" t="s">
        <v>17</v>
      </c>
      <c r="D16" s="47"/>
      <c r="E16" s="47"/>
      <c r="F16" s="47"/>
      <c r="G16" s="47">
        <f t="shared" si="0"/>
        <v>3</v>
      </c>
      <c r="H16" s="78"/>
      <c r="I16" s="78"/>
      <c r="J16" s="47">
        <f t="shared" si="1"/>
        <v>0</v>
      </c>
      <c r="K16" s="51">
        <f t="shared" si="3"/>
        <v>0</v>
      </c>
      <c r="L16" s="45" t="e">
        <f t="shared" si="5"/>
        <v>#DIV/0!</v>
      </c>
      <c r="M16" s="43" t="b">
        <f t="shared" si="4"/>
        <v>0</v>
      </c>
      <c r="N16" s="46">
        <f t="shared" si="2"/>
        <v>3</v>
      </c>
      <c r="O16" s="46">
        <f>พ.ค.64!N16</f>
        <v>3</v>
      </c>
      <c r="P16" s="77"/>
      <c r="Q16" s="78"/>
      <c r="S16" s="9"/>
      <c r="V16" s="10"/>
      <c r="W16" s="13"/>
      <c r="X16" s="13"/>
      <c r="Y16" s="10"/>
    </row>
    <row r="17" spans="1:25" s="8" customFormat="1" ht="35.1" customHeight="1" thickBot="1">
      <c r="A17" s="8">
        <v>6</v>
      </c>
      <c r="B17" s="50">
        <v>13</v>
      </c>
      <c r="C17" s="62" t="s">
        <v>16</v>
      </c>
      <c r="D17" s="47"/>
      <c r="E17" s="47"/>
      <c r="F17" s="47"/>
      <c r="G17" s="47">
        <f t="shared" si="0"/>
        <v>3</v>
      </c>
      <c r="H17" s="78"/>
      <c r="I17" s="78"/>
      <c r="J17" s="47">
        <f t="shared" si="1"/>
        <v>0</v>
      </c>
      <c r="K17" s="51">
        <f t="shared" si="3"/>
        <v>0</v>
      </c>
      <c r="L17" s="45" t="e">
        <f t="shared" si="5"/>
        <v>#DIV/0!</v>
      </c>
      <c r="M17" s="43" t="b">
        <f t="shared" si="4"/>
        <v>0</v>
      </c>
      <c r="N17" s="46">
        <f t="shared" si="2"/>
        <v>3</v>
      </c>
      <c r="O17" s="46">
        <f>พ.ค.64!N17</f>
        <v>3</v>
      </c>
      <c r="P17" s="77"/>
      <c r="Q17" s="78"/>
      <c r="S17" s="9"/>
      <c r="V17" s="10"/>
      <c r="W17" s="13"/>
      <c r="X17" s="13"/>
      <c r="Y17" s="10"/>
    </row>
    <row r="18" spans="1:25" s="8" customFormat="1" ht="35.1" customHeight="1" thickBot="1">
      <c r="A18" s="8">
        <v>1</v>
      </c>
      <c r="B18" s="50">
        <v>14</v>
      </c>
      <c r="C18" s="62" t="s">
        <v>15</v>
      </c>
      <c r="D18" s="42"/>
      <c r="E18" s="56"/>
      <c r="F18" s="42"/>
      <c r="G18" s="42">
        <f t="shared" si="0"/>
        <v>3</v>
      </c>
      <c r="H18" s="78"/>
      <c r="I18" s="79"/>
      <c r="J18" s="42">
        <f t="shared" si="1"/>
        <v>0</v>
      </c>
      <c r="K18" s="57">
        <f t="shared" si="3"/>
        <v>0</v>
      </c>
      <c r="L18" s="45" t="e">
        <f t="shared" si="5"/>
        <v>#DIV/0!</v>
      </c>
      <c r="M18" s="43" t="b">
        <f t="shared" si="4"/>
        <v>0</v>
      </c>
      <c r="N18" s="46">
        <f t="shared" si="2"/>
        <v>3</v>
      </c>
      <c r="O18" s="46">
        <f>พ.ค.64!N18</f>
        <v>3</v>
      </c>
      <c r="P18" s="77"/>
      <c r="Q18" s="79"/>
      <c r="S18" s="9"/>
      <c r="V18" s="10"/>
      <c r="W18" s="13"/>
      <c r="X18" s="13"/>
      <c r="Y18" s="10"/>
    </row>
    <row r="19" spans="1:25" s="8" customFormat="1" ht="35.1" customHeight="1" thickBot="1">
      <c r="A19" s="8">
        <v>7</v>
      </c>
      <c r="B19" s="50">
        <v>15</v>
      </c>
      <c r="C19" s="62" t="s">
        <v>14</v>
      </c>
      <c r="D19" s="42"/>
      <c r="E19" s="74"/>
      <c r="F19" s="42"/>
      <c r="G19" s="42">
        <f t="shared" si="0"/>
        <v>3</v>
      </c>
      <c r="H19" s="79"/>
      <c r="I19" s="78"/>
      <c r="J19" s="42">
        <f t="shared" si="1"/>
        <v>0</v>
      </c>
      <c r="K19" s="51">
        <f t="shared" si="3"/>
        <v>0</v>
      </c>
      <c r="L19" s="45" t="e">
        <f t="shared" si="5"/>
        <v>#DIV/0!</v>
      </c>
      <c r="M19" s="42" t="b">
        <f t="shared" si="4"/>
        <v>0</v>
      </c>
      <c r="N19" s="46">
        <f t="shared" si="2"/>
        <v>3</v>
      </c>
      <c r="O19" s="46">
        <f>พ.ค.64!N19</f>
        <v>3</v>
      </c>
      <c r="P19" s="77"/>
      <c r="Q19" s="79"/>
      <c r="S19" s="9"/>
      <c r="V19" s="10"/>
      <c r="W19" s="13"/>
      <c r="X19" s="13"/>
      <c r="Y19" s="10"/>
    </row>
    <row r="20" spans="1:25" s="8" customFormat="1" ht="35.1" customHeight="1" thickBot="1">
      <c r="A20" s="8">
        <v>12</v>
      </c>
      <c r="B20" s="50">
        <v>16</v>
      </c>
      <c r="C20" s="61" t="s">
        <v>13</v>
      </c>
      <c r="D20" s="42"/>
      <c r="E20" s="47"/>
      <c r="F20" s="47"/>
      <c r="G20" s="42">
        <f t="shared" si="0"/>
        <v>3</v>
      </c>
      <c r="H20" s="78"/>
      <c r="I20" s="79"/>
      <c r="J20" s="42">
        <f t="shared" si="1"/>
        <v>0</v>
      </c>
      <c r="K20" s="57">
        <f t="shared" si="3"/>
        <v>0</v>
      </c>
      <c r="L20" s="45" t="e">
        <f t="shared" si="5"/>
        <v>#DIV/0!</v>
      </c>
      <c r="M20" s="43" t="b">
        <f t="shared" si="4"/>
        <v>0</v>
      </c>
      <c r="N20" s="46">
        <f t="shared" si="2"/>
        <v>3</v>
      </c>
      <c r="O20" s="46">
        <f>พ.ค.64!N20</f>
        <v>3</v>
      </c>
      <c r="P20" s="79"/>
      <c r="Q20" s="79"/>
      <c r="S20" s="9"/>
      <c r="V20" s="10"/>
      <c r="W20" s="13"/>
      <c r="X20" s="13"/>
      <c r="Y20" s="10"/>
    </row>
    <row r="21" spans="1:25" ht="20.25" customHeight="1" thickBot="1">
      <c r="C21" s="14"/>
      <c r="D21" s="14"/>
      <c r="E21" s="14"/>
      <c r="F21" s="14"/>
      <c r="G21" s="14"/>
      <c r="H21" s="39"/>
      <c r="I21" s="39"/>
      <c r="J21" s="14"/>
      <c r="K21" s="14"/>
      <c r="L21" s="15"/>
      <c r="M21" s="40" t="b">
        <f>IF(AND(I21&lt;0,L21&lt;0),2,IF(AND(I21&gt;0,H21&gt;0),0,IF(AND(H21&lt;0,I21&gt;0),IF(ABS((H21/(I21/12)))&lt;3,0,IF(ABS((H21/(I21/12)))&gt;6,2,1)),IF(AND(H21&gt;0,I21&lt;0),IF(ABS((H21/(I21/12)))&lt;3,2,IF(ABS((H21/(I21/12)))&gt;6,0,1))))))</f>
        <v>0</v>
      </c>
      <c r="N21" s="15"/>
      <c r="O21" s="14"/>
      <c r="P21" s="14"/>
      <c r="Q21" s="58"/>
      <c r="W21" s="12"/>
      <c r="X21" s="12"/>
      <c r="Y21" s="11"/>
    </row>
    <row r="22" spans="1:25" ht="22.5" customHeight="1">
      <c r="C22" s="16"/>
      <c r="D22" s="17"/>
      <c r="E22" s="17"/>
      <c r="F22" s="17"/>
      <c r="G22" s="17"/>
      <c r="H22" s="18"/>
      <c r="I22" s="18"/>
      <c r="J22" s="18"/>
      <c r="K22" s="19" t="s">
        <v>12</v>
      </c>
      <c r="L22" s="20"/>
      <c r="M22" s="20"/>
      <c r="N22" s="20"/>
      <c r="O22" s="14"/>
      <c r="P22" s="14"/>
    </row>
    <row r="23" spans="1:25" ht="23.25">
      <c r="C23" s="21" t="s">
        <v>11</v>
      </c>
      <c r="D23" s="18"/>
      <c r="E23" s="18"/>
      <c r="F23" s="18"/>
      <c r="G23" s="18"/>
      <c r="H23" s="18"/>
      <c r="I23" s="18"/>
      <c r="J23" s="18"/>
      <c r="K23" s="22" t="s">
        <v>10</v>
      </c>
      <c r="L23" s="85" t="s">
        <v>5</v>
      </c>
      <c r="M23" s="85"/>
      <c r="N23" s="85"/>
      <c r="O23" s="14"/>
      <c r="P23" s="14"/>
    </row>
    <row r="24" spans="1:25" ht="23.25">
      <c r="C24" s="21"/>
      <c r="D24" s="18"/>
      <c r="E24" s="18"/>
      <c r="F24" s="18"/>
      <c r="G24" s="18"/>
      <c r="H24" s="18"/>
      <c r="I24" s="18"/>
      <c r="J24" s="18"/>
      <c r="K24" s="23" t="s">
        <v>4</v>
      </c>
      <c r="L24" s="85"/>
      <c r="M24" s="85"/>
      <c r="N24" s="85"/>
      <c r="O24" s="14"/>
      <c r="P24" s="14"/>
    </row>
    <row r="25" spans="1:25" ht="26.25" customHeight="1">
      <c r="C25" s="24" t="s">
        <v>9</v>
      </c>
      <c r="D25" s="18"/>
      <c r="E25" s="18"/>
      <c r="F25" s="18"/>
      <c r="G25" s="18"/>
      <c r="H25" s="18"/>
      <c r="I25" s="18"/>
      <c r="J25" s="18"/>
      <c r="K25" s="25" t="s">
        <v>45</v>
      </c>
      <c r="L25" s="85" t="s">
        <v>5</v>
      </c>
      <c r="M25" s="85"/>
      <c r="N25" s="85"/>
      <c r="O25" s="14"/>
      <c r="P25" s="14"/>
    </row>
    <row r="26" spans="1:25" ht="23.25">
      <c r="C26" s="21"/>
      <c r="D26" s="18"/>
      <c r="E26" s="18"/>
      <c r="F26" s="18"/>
      <c r="G26" s="18"/>
      <c r="H26" s="18"/>
      <c r="I26" s="18"/>
      <c r="J26" s="18"/>
      <c r="K26" s="23" t="s">
        <v>4</v>
      </c>
      <c r="L26" s="85"/>
      <c r="M26" s="85"/>
      <c r="N26" s="85"/>
      <c r="O26" s="14"/>
      <c r="P26" s="14"/>
    </row>
    <row r="27" spans="1:25" ht="23.25">
      <c r="C27" s="21" t="s">
        <v>8</v>
      </c>
      <c r="D27" s="18"/>
      <c r="E27" s="18"/>
      <c r="F27" s="18"/>
      <c r="G27" s="18"/>
      <c r="H27" s="18"/>
      <c r="I27" s="23" t="s">
        <v>7</v>
      </c>
      <c r="J27" s="26"/>
      <c r="K27" s="86" t="s">
        <v>5</v>
      </c>
      <c r="L27" s="86"/>
      <c r="M27" s="59"/>
      <c r="N27" s="59"/>
      <c r="O27" s="14"/>
      <c r="P27" s="14"/>
    </row>
    <row r="28" spans="1:25" ht="23.25">
      <c r="C28" s="27" t="s">
        <v>6</v>
      </c>
      <c r="D28" s="18"/>
      <c r="E28" s="18"/>
      <c r="F28" s="18"/>
      <c r="G28" s="18"/>
      <c r="H28" s="18"/>
      <c r="I28" s="37" t="s">
        <v>46</v>
      </c>
      <c r="J28" s="28"/>
      <c r="K28" s="29"/>
      <c r="L28" s="30"/>
      <c r="M28" s="30"/>
      <c r="N28" s="30"/>
      <c r="O28" s="14"/>
      <c r="P28" s="14"/>
    </row>
    <row r="29" spans="1:25" ht="11.25" customHeight="1">
      <c r="C29" s="14"/>
      <c r="D29" s="14"/>
      <c r="E29" s="14"/>
      <c r="F29" s="14"/>
      <c r="G29" s="14"/>
      <c r="H29" s="14"/>
      <c r="I29" s="18"/>
      <c r="J29" s="18"/>
      <c r="K29" s="31"/>
      <c r="L29" s="32"/>
      <c r="M29" s="32"/>
      <c r="N29" s="32"/>
      <c r="O29" s="14"/>
      <c r="P29" s="14"/>
    </row>
    <row r="30" spans="1:25" ht="23.25" customHeight="1">
      <c r="C30" s="31"/>
      <c r="D30" s="18"/>
      <c r="E30" s="18"/>
      <c r="F30" s="18"/>
      <c r="G30" s="18"/>
      <c r="H30" s="18"/>
      <c r="I30" s="18"/>
      <c r="J30" s="18"/>
      <c r="K30" s="22" t="s">
        <v>47</v>
      </c>
      <c r="L30" s="85" t="s">
        <v>5</v>
      </c>
      <c r="M30" s="85"/>
      <c r="N30" s="85"/>
      <c r="O30" s="14"/>
      <c r="P30" s="14"/>
    </row>
    <row r="31" spans="1:25" ht="21.75" customHeight="1">
      <c r="C31" s="31"/>
      <c r="D31" s="18"/>
      <c r="E31" s="18"/>
      <c r="F31" s="18"/>
      <c r="G31" s="18"/>
      <c r="H31" s="18"/>
      <c r="I31" s="18"/>
      <c r="J31" s="18"/>
      <c r="K31" s="23" t="s">
        <v>4</v>
      </c>
      <c r="L31" s="85"/>
      <c r="M31" s="85"/>
      <c r="N31" s="85"/>
      <c r="O31" s="14"/>
      <c r="P31" s="14"/>
    </row>
    <row r="32" spans="1:25" ht="23.25">
      <c r="C32" s="33" t="s">
        <v>48</v>
      </c>
      <c r="D32" s="18"/>
      <c r="E32" s="18"/>
      <c r="F32" s="18"/>
      <c r="G32" s="18"/>
      <c r="H32" s="18"/>
      <c r="I32" s="34"/>
      <c r="J32" s="34"/>
      <c r="K32" s="31"/>
      <c r="L32" s="32"/>
      <c r="M32" s="32"/>
      <c r="N32" s="32"/>
      <c r="O32" s="14"/>
      <c r="P32" s="14"/>
      <c r="Q32" s="14"/>
    </row>
    <row r="33" spans="3:17" ht="23.25">
      <c r="C33" s="21" t="s">
        <v>3</v>
      </c>
      <c r="D33" s="18"/>
      <c r="E33" s="18"/>
      <c r="F33" s="18"/>
      <c r="G33" s="18"/>
      <c r="H33" s="18"/>
      <c r="I33" s="18"/>
      <c r="J33" s="18"/>
      <c r="K33" s="31"/>
      <c r="L33" s="32"/>
      <c r="M33" s="32"/>
      <c r="N33" s="32"/>
      <c r="O33" s="14"/>
      <c r="P33" s="14"/>
      <c r="Q33" s="14"/>
    </row>
    <row r="34" spans="3:17" ht="23.25">
      <c r="C34" s="33" t="s">
        <v>49</v>
      </c>
      <c r="D34" s="18"/>
      <c r="E34" s="18"/>
      <c r="F34" s="18"/>
      <c r="G34" s="18"/>
      <c r="H34" s="18"/>
      <c r="I34" s="18"/>
      <c r="J34" s="18"/>
      <c r="K34" s="31"/>
      <c r="L34" s="32"/>
      <c r="M34" s="32"/>
      <c r="N34" s="32"/>
      <c r="O34" s="14"/>
      <c r="P34" s="14"/>
      <c r="Q34" s="14"/>
    </row>
    <row r="35" spans="3:17" ht="23.25">
      <c r="C35" s="33" t="s">
        <v>50</v>
      </c>
      <c r="D35" s="18"/>
      <c r="E35" s="18"/>
      <c r="F35" s="18"/>
      <c r="G35" s="18"/>
      <c r="H35" s="18"/>
      <c r="I35" s="18"/>
      <c r="J35" s="18"/>
      <c r="K35" s="31"/>
      <c r="L35" s="32"/>
      <c r="M35" s="32"/>
      <c r="N35" s="32"/>
      <c r="O35" s="14"/>
      <c r="P35" s="14"/>
      <c r="Q35" s="14"/>
    </row>
    <row r="36" spans="3:17" ht="23.25">
      <c r="C36" s="33" t="s">
        <v>51</v>
      </c>
      <c r="D36" s="18"/>
      <c r="E36" s="21"/>
      <c r="F36" s="35"/>
      <c r="G36" s="35"/>
      <c r="H36" s="35"/>
      <c r="I36" s="35"/>
      <c r="J36" s="35"/>
      <c r="K36" s="36"/>
      <c r="L36" s="32"/>
      <c r="M36" s="32"/>
      <c r="N36" s="32"/>
      <c r="O36" s="14"/>
      <c r="P36" s="14"/>
      <c r="Q36" s="14"/>
    </row>
    <row r="37" spans="3:17" ht="23.25">
      <c r="C37" s="31"/>
      <c r="D37" s="18"/>
      <c r="E37" s="21" t="s">
        <v>2</v>
      </c>
      <c r="F37" s="18"/>
      <c r="G37" s="18"/>
      <c r="H37" s="18"/>
      <c r="I37" s="18"/>
      <c r="J37" s="18"/>
      <c r="K37" s="31"/>
      <c r="L37" s="32"/>
      <c r="M37" s="32"/>
      <c r="N37" s="32"/>
      <c r="O37" s="14"/>
      <c r="P37" s="14"/>
      <c r="Q37" s="14"/>
    </row>
    <row r="38" spans="3:17" ht="23.25">
      <c r="C38" s="31"/>
      <c r="D38" s="18"/>
      <c r="E38" s="21" t="s">
        <v>54</v>
      </c>
      <c r="F38" s="18"/>
      <c r="G38" s="18"/>
      <c r="H38" s="18"/>
      <c r="I38" s="18"/>
      <c r="J38" s="18"/>
      <c r="K38" s="31"/>
      <c r="L38" s="32"/>
      <c r="M38" s="32"/>
      <c r="N38" s="32"/>
      <c r="O38" s="14"/>
      <c r="P38" s="14"/>
      <c r="Q38" s="14"/>
    </row>
    <row r="39" spans="3:17" ht="23.25">
      <c r="C39" s="14" t="s">
        <v>55</v>
      </c>
      <c r="D39" s="18"/>
      <c r="E39" s="21"/>
      <c r="F39" s="18"/>
      <c r="G39" s="18"/>
      <c r="H39" s="18"/>
      <c r="I39" s="18"/>
      <c r="J39" s="18"/>
      <c r="K39" s="31"/>
      <c r="L39" s="32"/>
      <c r="M39" s="32"/>
      <c r="N39" s="32"/>
      <c r="O39" s="14"/>
      <c r="P39" s="14"/>
      <c r="Q39" s="14"/>
    </row>
    <row r="40" spans="3:17" ht="23.25">
      <c r="C40" s="31"/>
      <c r="D40" s="18"/>
      <c r="E40" s="21" t="s">
        <v>1</v>
      </c>
      <c r="F40" s="18"/>
      <c r="G40" s="18"/>
      <c r="H40" s="18"/>
      <c r="I40" s="18"/>
      <c r="J40" s="18"/>
      <c r="K40" s="31"/>
      <c r="L40" s="32"/>
      <c r="M40" s="32"/>
      <c r="N40" s="32"/>
      <c r="O40" s="14"/>
      <c r="P40" s="14"/>
      <c r="Q40" s="14"/>
    </row>
    <row r="41" spans="3:17" ht="23.25">
      <c r="C41" s="14" t="s">
        <v>0</v>
      </c>
      <c r="D41" s="18"/>
      <c r="E41" s="18"/>
      <c r="F41" s="18"/>
      <c r="G41" s="18"/>
      <c r="H41" s="18"/>
      <c r="I41" s="18"/>
      <c r="J41" s="18"/>
      <c r="K41" s="31"/>
      <c r="L41" s="32"/>
      <c r="M41" s="32"/>
      <c r="N41" s="32"/>
      <c r="O41" s="14"/>
      <c r="P41" s="14"/>
      <c r="Q41" s="14"/>
    </row>
    <row r="42" spans="3:17" ht="23.25">
      <c r="C42" s="33" t="s">
        <v>52</v>
      </c>
      <c r="D42" s="18"/>
      <c r="E42" s="18"/>
      <c r="F42" s="18"/>
      <c r="G42" s="18"/>
      <c r="H42" s="18"/>
      <c r="I42" s="18"/>
      <c r="J42" s="18"/>
      <c r="K42" s="31"/>
      <c r="L42" s="32"/>
      <c r="M42" s="32"/>
      <c r="N42" s="32"/>
      <c r="O42" s="14"/>
      <c r="P42" s="14"/>
      <c r="Q42" s="14"/>
    </row>
    <row r="43" spans="3:17" ht="23.25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3:17">
      <c r="C44" s="7"/>
      <c r="D44" s="6"/>
      <c r="E44" s="6"/>
      <c r="F44" s="5"/>
      <c r="G44" s="5"/>
      <c r="H44" s="4"/>
      <c r="I44" s="3"/>
      <c r="J44" s="3"/>
      <c r="K44" s="3"/>
      <c r="L44" s="2"/>
      <c r="M44" s="2"/>
      <c r="N44" s="2"/>
    </row>
  </sheetData>
  <mergeCells count="23">
    <mergeCell ref="L23:N24"/>
    <mergeCell ref="L25:N26"/>
    <mergeCell ref="K27:L27"/>
    <mergeCell ref="L30:N31"/>
    <mergeCell ref="O2:O4"/>
    <mergeCell ref="Q2:Q4"/>
    <mergeCell ref="D3:D4"/>
    <mergeCell ref="E3:E4"/>
    <mergeCell ref="F3:F4"/>
    <mergeCell ref="G3:G4"/>
    <mergeCell ref="H3:H4"/>
    <mergeCell ref="I3:I4"/>
    <mergeCell ref="J3:J4"/>
    <mergeCell ref="K3:K4"/>
    <mergeCell ref="P2:P4"/>
    <mergeCell ref="C1:N1"/>
    <mergeCell ref="C2:C4"/>
    <mergeCell ref="D2:G2"/>
    <mergeCell ref="H2:J2"/>
    <mergeCell ref="K2:M2"/>
    <mergeCell ref="N2:N4"/>
    <mergeCell ref="L3:L4"/>
    <mergeCell ref="M3:M4"/>
  </mergeCells>
  <conditionalFormatting sqref="N5:N20">
    <cfRule type="colorScale" priority="6">
      <colorScale>
        <cfvo type="min"/>
        <cfvo type="max"/>
        <color rgb="FFFCFCFF"/>
        <color rgb="FFF8696B"/>
      </colorScale>
    </cfRule>
    <cfRule type="colorScale" priority="8">
      <colorScale>
        <cfvo type="min"/>
        <cfvo type="max"/>
        <color rgb="FFFFFF00"/>
        <color rgb="FFFF0000"/>
      </colorScale>
    </cfRule>
    <cfRule type="colorScale" priority="10">
      <colorScale>
        <cfvo type="min"/>
        <cfvo type="max"/>
        <color rgb="FFFCFCFF"/>
        <color rgb="FFF8696B"/>
      </colorScale>
    </cfRule>
  </conditionalFormatting>
  <conditionalFormatting sqref="N5:N20">
    <cfRule type="colorScale" priority="9">
      <colorScale>
        <cfvo type="min"/>
        <cfvo type="max"/>
        <color rgb="FFFCFCFF"/>
        <color rgb="FFF8696B"/>
      </colorScale>
    </cfRule>
  </conditionalFormatting>
  <conditionalFormatting sqref="N9:N20">
    <cfRule type="colorScale" priority="7">
      <colorScale>
        <cfvo type="min"/>
        <cfvo type="max"/>
        <color rgb="FFFF7128"/>
        <color theme="6" tint="0.79998168889431442"/>
      </colorScale>
    </cfRule>
  </conditionalFormatting>
  <conditionalFormatting sqref="O5:O20">
    <cfRule type="colorScale" priority="1">
      <colorScale>
        <cfvo type="min"/>
        <cfvo type="max"/>
        <color rgb="FFFCFCFF"/>
        <color rgb="FFF8696B"/>
      </colorScale>
    </cfRule>
    <cfRule type="colorScale" priority="3">
      <colorScale>
        <cfvo type="min"/>
        <cfvo type="max"/>
        <color rgb="FFFFFF00"/>
        <color rgb="FFFF0000"/>
      </colorScale>
    </cfRule>
    <cfRule type="colorScale" priority="5">
      <colorScale>
        <cfvo type="min"/>
        <cfvo type="max"/>
        <color rgb="FFFCFCFF"/>
        <color rgb="FFF8696B"/>
      </colorScale>
    </cfRule>
  </conditionalFormatting>
  <conditionalFormatting sqref="O5:O20">
    <cfRule type="colorScale" priority="4">
      <colorScale>
        <cfvo type="min"/>
        <cfvo type="max"/>
        <color rgb="FFFCFCFF"/>
        <color rgb="FFF8696B"/>
      </colorScale>
    </cfRule>
  </conditionalFormatting>
  <conditionalFormatting sqref="O9:O20">
    <cfRule type="colorScale" priority="2">
      <colorScale>
        <cfvo type="min"/>
        <cfvo type="max"/>
        <color rgb="FFFF7128"/>
        <color theme="6" tint="0.79998168889431442"/>
      </colorScale>
    </cfRule>
  </conditionalFormatting>
  <pageMargins left="0.3" right="0.18" top="0.74803149606299213" bottom="0.74803149606299213" header="0.31496062992125984" footer="0.31496062992125984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10</vt:i4>
      </vt:variant>
    </vt:vector>
  </HeadingPairs>
  <TitlesOfParts>
    <vt:vector size="10" baseType="lpstr">
      <vt:lpstr>ต.ค.63</vt:lpstr>
      <vt:lpstr>พ.ย.63</vt:lpstr>
      <vt:lpstr>ธ.ค.63</vt:lpstr>
      <vt:lpstr>ม.ค.64</vt:lpstr>
      <vt:lpstr>ก.พ.64</vt:lpstr>
      <vt:lpstr>มี.ค.64</vt:lpstr>
      <vt:lpstr>เม.ย.64</vt:lpstr>
      <vt:lpstr>พ.ค.64</vt:lpstr>
      <vt:lpstr>มิ.ย.64</vt:lpstr>
      <vt:lpstr>ก.ค.64</vt:lpstr>
    </vt:vector>
  </TitlesOfParts>
  <Company>CtrlSoft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2020-11-26T08:30:53Z</cp:lastPrinted>
  <dcterms:created xsi:type="dcterms:W3CDTF">2017-12-26T02:45:48Z</dcterms:created>
  <dcterms:modified xsi:type="dcterms:W3CDTF">2021-01-15T09:17:50Z</dcterms:modified>
</cp:coreProperties>
</file>